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o\Atletiek\Performance-Standards\Other\"/>
    </mc:Choice>
  </mc:AlternateContent>
  <xr:revisionPtr revIDLastSave="0" documentId="13_ncr:1_{7036B497-16DC-4002-A1B3-BC298C70AC80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These sheets" sheetId="27" r:id="rId1"/>
    <sheet name="Summary" sheetId="26" r:id="rId2"/>
    <sheet name="Top 3 History" sheetId="25" r:id="rId3"/>
    <sheet name="Top 8 History" sheetId="16" r:id="rId4"/>
    <sheet name="Top 16 History" sheetId="15" r:id="rId5"/>
    <sheet name="Top 24 History" sheetId="1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16" l="1"/>
  <c r="P61" i="16"/>
  <c r="Q61" i="16"/>
  <c r="R61" i="16"/>
  <c r="G61" i="16"/>
  <c r="H61" i="16"/>
  <c r="I61" i="16"/>
  <c r="J61" i="16"/>
  <c r="K43" i="16"/>
  <c r="L43" i="16"/>
  <c r="M43" i="16"/>
  <c r="C43" i="16"/>
  <c r="D43" i="16"/>
  <c r="E43" i="16"/>
  <c r="K23" i="16"/>
  <c r="L23" i="16"/>
  <c r="M23" i="16"/>
  <c r="C23" i="16"/>
  <c r="D23" i="16"/>
  <c r="E23" i="16"/>
  <c r="G62" i="16"/>
  <c r="F61" i="16"/>
  <c r="F62" i="16" s="1"/>
  <c r="O48" i="16"/>
  <c r="P48" i="16"/>
  <c r="Q48" i="16"/>
  <c r="R48" i="16"/>
  <c r="H62" i="16"/>
  <c r="N50" i="25"/>
  <c r="O50" i="25"/>
  <c r="P50" i="25"/>
  <c r="Q50" i="25"/>
  <c r="R50" i="25"/>
  <c r="F50" i="25"/>
  <c r="G50" i="25"/>
  <c r="H50" i="25"/>
  <c r="I50" i="25"/>
  <c r="J50" i="25"/>
  <c r="J39" i="25"/>
  <c r="K39" i="25"/>
  <c r="L39" i="25"/>
  <c r="M39" i="25"/>
  <c r="I39" i="25"/>
  <c r="D39" i="25"/>
  <c r="E39" i="25"/>
  <c r="F39" i="25"/>
  <c r="G39" i="25"/>
  <c r="C39" i="25"/>
  <c r="J21" i="25"/>
  <c r="K21" i="25"/>
  <c r="L21" i="25"/>
  <c r="M21" i="25"/>
  <c r="I21" i="25"/>
  <c r="D21" i="25"/>
  <c r="E21" i="25"/>
  <c r="F21" i="25"/>
  <c r="G21" i="25"/>
  <c r="C21" i="25"/>
  <c r="N51" i="25"/>
  <c r="O51" i="25"/>
  <c r="P51" i="25"/>
  <c r="Q51" i="25"/>
  <c r="R51" i="25"/>
  <c r="F51" i="25"/>
  <c r="G51" i="25"/>
  <c r="H51" i="25"/>
  <c r="I51" i="25"/>
  <c r="J51" i="25"/>
  <c r="F52" i="25"/>
  <c r="G52" i="25"/>
  <c r="H52" i="25"/>
  <c r="I52" i="25"/>
  <c r="J52" i="25"/>
  <c r="N52" i="25" l="1"/>
  <c r="O52" i="25"/>
  <c r="P52" i="25"/>
  <c r="Q52" i="25"/>
  <c r="R52" i="25"/>
  <c r="R54" i="25" l="1"/>
  <c r="Q54" i="25"/>
  <c r="P54" i="25"/>
  <c r="O54" i="25"/>
  <c r="N54" i="25"/>
  <c r="J54" i="25"/>
  <c r="I54" i="25"/>
  <c r="H54" i="25"/>
  <c r="G54" i="25"/>
  <c r="F54" i="25"/>
  <c r="R53" i="25"/>
  <c r="Q53" i="25"/>
  <c r="Q55" i="25" s="1"/>
  <c r="Q56" i="25" s="1"/>
  <c r="P53" i="25"/>
  <c r="O53" i="25"/>
  <c r="N53" i="25"/>
  <c r="J53" i="25"/>
  <c r="J55" i="25" s="1"/>
  <c r="J56" i="25" s="1"/>
  <c r="I53" i="25"/>
  <c r="H53" i="25"/>
  <c r="G53" i="25"/>
  <c r="F53" i="25"/>
  <c r="F55" i="25" s="1"/>
  <c r="F56" i="25" s="1"/>
  <c r="O69" i="25" s="1"/>
  <c r="M57" i="15"/>
  <c r="N57" i="15"/>
  <c r="O57" i="15"/>
  <c r="P57" i="15"/>
  <c r="F57" i="15"/>
  <c r="G57" i="15"/>
  <c r="H57" i="15"/>
  <c r="I57" i="15"/>
  <c r="D22" i="15"/>
  <c r="E22" i="15"/>
  <c r="F22" i="15"/>
  <c r="H22" i="15"/>
  <c r="I22" i="15"/>
  <c r="J22" i="15"/>
  <c r="K22" i="15"/>
  <c r="C22" i="15"/>
  <c r="O55" i="25" l="1"/>
  <c r="O56" i="25" s="1"/>
  <c r="I55" i="25"/>
  <c r="I56" i="25" s="1"/>
  <c r="R69" i="25" s="1"/>
  <c r="P55" i="25"/>
  <c r="P56" i="25" s="1"/>
  <c r="N55" i="25"/>
  <c r="N56" i="25" s="1"/>
  <c r="R55" i="25"/>
  <c r="R56" i="25" s="1"/>
  <c r="G55" i="25"/>
  <c r="G56" i="25" s="1"/>
  <c r="H55" i="25"/>
  <c r="H56" i="25" s="1"/>
  <c r="Q69" i="25" s="1"/>
  <c r="K56" i="25" l="1"/>
  <c r="P69" i="25"/>
  <c r="N60" i="16"/>
  <c r="O60" i="16"/>
  <c r="P60" i="16"/>
  <c r="Q60" i="16"/>
  <c r="R60" i="16"/>
  <c r="F60" i="16"/>
  <c r="G60" i="16"/>
  <c r="H60" i="16"/>
  <c r="I60" i="16"/>
  <c r="J60" i="16"/>
  <c r="I23" i="16"/>
  <c r="G23" i="16"/>
  <c r="N52" i="18" l="1"/>
  <c r="O52" i="18"/>
  <c r="P52" i="18"/>
  <c r="Q52" i="18"/>
  <c r="R52" i="18"/>
  <c r="F52" i="18"/>
  <c r="G52" i="18"/>
  <c r="H52" i="18"/>
  <c r="I52" i="18"/>
  <c r="J52" i="18"/>
  <c r="J20" i="18"/>
  <c r="K20" i="18"/>
  <c r="L20" i="18"/>
  <c r="M20" i="18"/>
  <c r="I20" i="18"/>
  <c r="D20" i="18"/>
  <c r="E20" i="18"/>
  <c r="F20" i="18"/>
  <c r="G20" i="18"/>
  <c r="C20" i="18"/>
  <c r="N59" i="16" l="1"/>
  <c r="O59" i="16"/>
  <c r="P59" i="16"/>
  <c r="Q59" i="16"/>
  <c r="R59" i="16"/>
  <c r="F59" i="16"/>
  <c r="G59" i="16"/>
  <c r="H59" i="16"/>
  <c r="I59" i="16"/>
  <c r="J59" i="16"/>
  <c r="M56" i="15"/>
  <c r="N56" i="15"/>
  <c r="O56" i="15"/>
  <c r="P56" i="15"/>
  <c r="F56" i="15"/>
  <c r="G56" i="15"/>
  <c r="H56" i="15"/>
  <c r="I56" i="15"/>
  <c r="N51" i="18" l="1"/>
  <c r="O51" i="18"/>
  <c r="P51" i="18"/>
  <c r="Q51" i="18"/>
  <c r="R51" i="18"/>
  <c r="F51" i="18"/>
  <c r="G51" i="18"/>
  <c r="H51" i="18"/>
  <c r="I51" i="18"/>
  <c r="J51" i="18"/>
  <c r="P55" i="15"/>
  <c r="O55" i="15"/>
  <c r="N55" i="15"/>
  <c r="M55" i="15"/>
  <c r="P54" i="15"/>
  <c r="O54" i="15"/>
  <c r="N54" i="15"/>
  <c r="M54" i="15"/>
  <c r="P53" i="15"/>
  <c r="O53" i="15"/>
  <c r="N53" i="15"/>
  <c r="M53" i="15"/>
  <c r="P52" i="15"/>
  <c r="O52" i="15"/>
  <c r="N52" i="15"/>
  <c r="M52" i="15"/>
  <c r="M46" i="15"/>
  <c r="O49" i="16" l="1"/>
  <c r="P49" i="16"/>
  <c r="Q49" i="16"/>
  <c r="R49" i="16"/>
  <c r="R55" i="16"/>
  <c r="R56" i="16"/>
  <c r="R57" i="16"/>
  <c r="R58" i="16"/>
  <c r="R50" i="16"/>
  <c r="N50" i="16"/>
  <c r="O50" i="16"/>
  <c r="P50" i="16"/>
  <c r="N55" i="16"/>
  <c r="O55" i="16"/>
  <c r="P55" i="16"/>
  <c r="N56" i="16"/>
  <c r="O56" i="16"/>
  <c r="P56" i="16"/>
  <c r="N57" i="16"/>
  <c r="O57" i="16"/>
  <c r="P57" i="16"/>
  <c r="N58" i="16"/>
  <c r="O58" i="16"/>
  <c r="P58" i="16"/>
  <c r="Q58" i="16"/>
  <c r="Q57" i="16"/>
  <c r="Q56" i="16"/>
  <c r="Q55" i="16"/>
  <c r="Q50" i="16"/>
  <c r="N47" i="18"/>
  <c r="O47" i="18"/>
  <c r="P47" i="18"/>
  <c r="Q47" i="18"/>
  <c r="R47" i="18"/>
  <c r="N48" i="18"/>
  <c r="O48" i="18"/>
  <c r="P48" i="18"/>
  <c r="Q48" i="18"/>
  <c r="R48" i="18"/>
  <c r="N49" i="18"/>
  <c r="O49" i="18"/>
  <c r="P49" i="18"/>
  <c r="Q49" i="18"/>
  <c r="R49" i="18"/>
  <c r="N50" i="18"/>
  <c r="O50" i="18"/>
  <c r="P50" i="18"/>
  <c r="Q50" i="18"/>
  <c r="R50" i="18"/>
  <c r="F55" i="15" l="1"/>
  <c r="G55" i="15"/>
  <c r="H55" i="15"/>
  <c r="I55" i="15"/>
  <c r="F58" i="16"/>
  <c r="G58" i="16"/>
  <c r="H58" i="16"/>
  <c r="I58" i="16"/>
  <c r="J58" i="16"/>
  <c r="F50" i="18" l="1"/>
  <c r="G50" i="18"/>
  <c r="H50" i="18"/>
  <c r="I50" i="18"/>
  <c r="J50" i="18"/>
  <c r="F57" i="16" l="1"/>
  <c r="G57" i="16"/>
  <c r="H57" i="16"/>
  <c r="I57" i="16"/>
  <c r="J57" i="16"/>
  <c r="F49" i="18" l="1"/>
  <c r="G49" i="18"/>
  <c r="H49" i="18"/>
  <c r="I49" i="18"/>
  <c r="J49" i="18"/>
  <c r="F54" i="15"/>
  <c r="G54" i="15"/>
  <c r="H54" i="15"/>
  <c r="I54" i="15"/>
  <c r="F56" i="16" l="1"/>
  <c r="G56" i="16"/>
  <c r="H56" i="16"/>
  <c r="I56" i="16"/>
  <c r="J56" i="16"/>
  <c r="F53" i="15" l="1"/>
  <c r="G53" i="15"/>
  <c r="H53" i="15"/>
  <c r="I53" i="15"/>
  <c r="F48" i="18" l="1"/>
  <c r="G48" i="18"/>
  <c r="H48" i="18"/>
  <c r="I48" i="18"/>
  <c r="J48" i="18"/>
  <c r="F55" i="16" l="1"/>
  <c r="G55" i="16"/>
  <c r="H55" i="16"/>
  <c r="I55" i="16"/>
  <c r="J55" i="16"/>
  <c r="F52" i="15" l="1"/>
  <c r="G52" i="15"/>
  <c r="H52" i="15"/>
  <c r="I52" i="15"/>
  <c r="F47" i="18"/>
  <c r="G47" i="18"/>
  <c r="H47" i="18"/>
  <c r="I47" i="18"/>
  <c r="J47" i="18"/>
  <c r="F46" i="18" l="1"/>
  <c r="G46" i="18"/>
  <c r="H46" i="18"/>
  <c r="I46" i="18"/>
  <c r="J46" i="18"/>
  <c r="C30" i="18"/>
  <c r="D30" i="18"/>
  <c r="E30" i="18"/>
  <c r="F30" i="18"/>
  <c r="G30" i="18"/>
  <c r="I30" i="18"/>
  <c r="J30" i="18"/>
  <c r="K30" i="18"/>
  <c r="L30" i="18"/>
  <c r="M30" i="18"/>
  <c r="F51" i="15"/>
  <c r="G51" i="15"/>
  <c r="H51" i="15"/>
  <c r="I51" i="15"/>
  <c r="H34" i="15"/>
  <c r="I34" i="15"/>
  <c r="J34" i="15"/>
  <c r="K34" i="15"/>
  <c r="C34" i="15"/>
  <c r="D34" i="15"/>
  <c r="E34" i="15"/>
  <c r="F34" i="15"/>
  <c r="F54" i="16"/>
  <c r="G54" i="16"/>
  <c r="H54" i="16"/>
  <c r="I54" i="16"/>
  <c r="J54" i="16"/>
  <c r="I36" i="16"/>
  <c r="J36" i="16"/>
  <c r="K36" i="16"/>
  <c r="L36" i="16"/>
  <c r="M36" i="16"/>
  <c r="C36" i="16"/>
  <c r="D36" i="16"/>
  <c r="E36" i="16"/>
  <c r="P54" i="16" s="1"/>
  <c r="F36" i="16"/>
  <c r="G36" i="16"/>
  <c r="N54" i="16" s="1"/>
  <c r="P51" i="15" l="1"/>
  <c r="Q46" i="18"/>
  <c r="N51" i="15"/>
  <c r="P46" i="18"/>
  <c r="R54" i="16"/>
  <c r="N46" i="18"/>
  <c r="R46" i="18"/>
  <c r="O46" i="18"/>
  <c r="M51" i="15"/>
  <c r="O51" i="15"/>
  <c r="O54" i="16"/>
  <c r="Q54" i="16"/>
  <c r="F45" i="18" l="1"/>
  <c r="G45" i="18"/>
  <c r="H45" i="18"/>
  <c r="I45" i="18"/>
  <c r="J45" i="18"/>
  <c r="F50" i="15"/>
  <c r="G50" i="15"/>
  <c r="H50" i="15"/>
  <c r="I50" i="15"/>
  <c r="F53" i="16"/>
  <c r="G53" i="16"/>
  <c r="H53" i="16"/>
  <c r="I53" i="16"/>
  <c r="J53" i="16"/>
  <c r="C29" i="18"/>
  <c r="D29" i="18"/>
  <c r="E29" i="18"/>
  <c r="F29" i="18"/>
  <c r="G29" i="18"/>
  <c r="I29" i="18"/>
  <c r="J29" i="18"/>
  <c r="K29" i="18"/>
  <c r="L29" i="18"/>
  <c r="M29" i="18"/>
  <c r="C33" i="15"/>
  <c r="D33" i="15"/>
  <c r="E33" i="15"/>
  <c r="F33" i="15"/>
  <c r="H33" i="15"/>
  <c r="I33" i="15"/>
  <c r="J33" i="15"/>
  <c r="K33" i="15"/>
  <c r="I35" i="16"/>
  <c r="J35" i="16"/>
  <c r="K35" i="16"/>
  <c r="L35" i="16"/>
  <c r="M35" i="16"/>
  <c r="C35" i="16"/>
  <c r="D35" i="16"/>
  <c r="E35" i="16"/>
  <c r="P53" i="16" s="1"/>
  <c r="F35" i="16"/>
  <c r="G35" i="16"/>
  <c r="N53" i="16" s="1"/>
  <c r="G48" i="16"/>
  <c r="H48" i="16"/>
  <c r="I48" i="16"/>
  <c r="J48" i="16"/>
  <c r="G49" i="16"/>
  <c r="H49" i="16"/>
  <c r="I49" i="16"/>
  <c r="J49" i="16"/>
  <c r="F50" i="16"/>
  <c r="H50" i="16"/>
  <c r="I50" i="16"/>
  <c r="J50" i="16"/>
  <c r="F51" i="16"/>
  <c r="G51" i="16"/>
  <c r="H51" i="16"/>
  <c r="I51" i="16"/>
  <c r="J51" i="16"/>
  <c r="F46" i="15"/>
  <c r="G46" i="15"/>
  <c r="H46" i="15"/>
  <c r="I46" i="15"/>
  <c r="F47" i="15"/>
  <c r="G47" i="15"/>
  <c r="H47" i="15"/>
  <c r="I47" i="15"/>
  <c r="F49" i="15"/>
  <c r="G49" i="15"/>
  <c r="H49" i="15"/>
  <c r="I49" i="15"/>
  <c r="I48" i="15"/>
  <c r="H48" i="15"/>
  <c r="G48" i="15"/>
  <c r="F48" i="15"/>
  <c r="F52" i="16"/>
  <c r="G52" i="16"/>
  <c r="H52" i="16"/>
  <c r="I52" i="16"/>
  <c r="J52" i="16"/>
  <c r="M34" i="16"/>
  <c r="L34" i="16"/>
  <c r="K34" i="16"/>
  <c r="J34" i="16"/>
  <c r="I34" i="16"/>
  <c r="C34" i="16"/>
  <c r="R52" i="16" s="1"/>
  <c r="D34" i="16"/>
  <c r="E34" i="16"/>
  <c r="P52" i="16" s="1"/>
  <c r="F34" i="16"/>
  <c r="G34" i="16"/>
  <c r="N52" i="16" s="1"/>
  <c r="F58" i="15" l="1"/>
  <c r="F59" i="15" s="1"/>
  <c r="I58" i="15"/>
  <c r="I59" i="15" s="1"/>
  <c r="H58" i="15"/>
  <c r="H59" i="15" s="1"/>
  <c r="P72" i="15" s="1"/>
  <c r="G58" i="15"/>
  <c r="G59" i="15" s="1"/>
  <c r="O72" i="15" s="1"/>
  <c r="J62" i="16"/>
  <c r="Q45" i="18"/>
  <c r="M50" i="15"/>
  <c r="O45" i="18"/>
  <c r="R45" i="18"/>
  <c r="N45" i="18"/>
  <c r="P45" i="18"/>
  <c r="N50" i="15"/>
  <c r="O50" i="15"/>
  <c r="P50" i="15"/>
  <c r="R53" i="16"/>
  <c r="O52" i="16"/>
  <c r="O53" i="16"/>
  <c r="Q52" i="16"/>
  <c r="Q53" i="16"/>
  <c r="I62" i="16"/>
  <c r="R75" i="16" s="1"/>
  <c r="J43" i="18"/>
  <c r="J44" i="18"/>
  <c r="I44" i="18"/>
  <c r="H44" i="18"/>
  <c r="G44" i="18"/>
  <c r="F44" i="18"/>
  <c r="I43" i="18"/>
  <c r="I53" i="18" s="1"/>
  <c r="H43" i="18"/>
  <c r="H53" i="18" s="1"/>
  <c r="G43" i="18"/>
  <c r="F43" i="18"/>
  <c r="F53" i="18" s="1"/>
  <c r="G53" i="18" l="1"/>
  <c r="J53" i="18"/>
  <c r="J54" i="18"/>
  <c r="Q64" i="18" s="1"/>
  <c r="Q75" i="16"/>
  <c r="O75" i="16"/>
  <c r="J59" i="15"/>
  <c r="N72" i="15"/>
  <c r="G54" i="18"/>
  <c r="H54" i="18"/>
  <c r="I54" i="18"/>
  <c r="F54" i="18"/>
  <c r="M68" i="18" s="1"/>
  <c r="K32" i="15"/>
  <c r="J32" i="15"/>
  <c r="I32" i="15"/>
  <c r="H32" i="15"/>
  <c r="P64" i="18" l="1"/>
  <c r="P68" i="18"/>
  <c r="O64" i="18"/>
  <c r="O68" i="18"/>
  <c r="M64" i="18"/>
  <c r="N68" i="18"/>
  <c r="N64" i="18"/>
  <c r="K54" i="18"/>
  <c r="C32" i="15"/>
  <c r="P49" i="15" s="1"/>
  <c r="D32" i="15"/>
  <c r="O49" i="15" s="1"/>
  <c r="E32" i="15"/>
  <c r="N49" i="15" s="1"/>
  <c r="F32" i="15"/>
  <c r="M49" i="15" s="1"/>
  <c r="M28" i="18" l="1"/>
  <c r="L28" i="18"/>
  <c r="K28" i="18"/>
  <c r="J28" i="18"/>
  <c r="I28" i="18"/>
  <c r="C28" i="18"/>
  <c r="D28" i="18"/>
  <c r="E28" i="18"/>
  <c r="F28" i="18"/>
  <c r="G28" i="18"/>
  <c r="Q44" i="18" l="1"/>
  <c r="N44" i="18"/>
  <c r="R44" i="18"/>
  <c r="P44" i="18"/>
  <c r="O44" i="18"/>
  <c r="E29" i="15"/>
  <c r="I29" i="15"/>
  <c r="C30" i="15"/>
  <c r="D30" i="15"/>
  <c r="E30" i="15"/>
  <c r="F30" i="15"/>
  <c r="H30" i="15"/>
  <c r="I30" i="15"/>
  <c r="J30" i="15"/>
  <c r="K30" i="15"/>
  <c r="C31" i="15"/>
  <c r="D31" i="15"/>
  <c r="E31" i="15"/>
  <c r="F31" i="15"/>
  <c r="H31" i="15"/>
  <c r="I31" i="15"/>
  <c r="J31" i="15"/>
  <c r="K31" i="15"/>
  <c r="G27" i="18"/>
  <c r="G37" i="18" s="1"/>
  <c r="I27" i="18"/>
  <c r="I37" i="18" s="1"/>
  <c r="F12" i="16"/>
  <c r="F23" i="16" s="1"/>
  <c r="J12" i="16"/>
  <c r="J23" i="16" s="1"/>
  <c r="F33" i="16"/>
  <c r="F43" i="16" s="1"/>
  <c r="G33" i="16"/>
  <c r="G43" i="16" s="1"/>
  <c r="I33" i="16"/>
  <c r="I43" i="16" s="1"/>
  <c r="H41" i="15" l="1"/>
  <c r="F41" i="15"/>
  <c r="I41" i="15"/>
  <c r="E41" i="15"/>
  <c r="N51" i="16"/>
  <c r="N61" i="16" s="1"/>
  <c r="O47" i="15"/>
  <c r="O48" i="15"/>
  <c r="N43" i="18"/>
  <c r="N53" i="18" s="1"/>
  <c r="M47" i="15"/>
  <c r="M48" i="15"/>
  <c r="P48" i="15"/>
  <c r="P47" i="15"/>
  <c r="N48" i="15"/>
  <c r="N47" i="15"/>
  <c r="N46" i="15"/>
  <c r="N58" i="15" s="1"/>
  <c r="D29" i="15"/>
  <c r="D41" i="15" s="1"/>
  <c r="J29" i="15"/>
  <c r="J41" i="15" s="1"/>
  <c r="E33" i="16"/>
  <c r="G50" i="16"/>
  <c r="J33" i="16"/>
  <c r="J43" i="16" s="1"/>
  <c r="J27" i="18"/>
  <c r="J37" i="18" s="1"/>
  <c r="F27" i="18"/>
  <c r="F37" i="18" s="1"/>
  <c r="M58" i="15" l="1"/>
  <c r="M59" i="15" s="1"/>
  <c r="N62" i="16"/>
  <c r="N59" i="15"/>
  <c r="N54" i="18"/>
  <c r="O43" i="18"/>
  <c r="O46" i="15"/>
  <c r="O58" i="15" s="1"/>
  <c r="O51" i="16"/>
  <c r="K29" i="15"/>
  <c r="K41" i="15" s="1"/>
  <c r="C29" i="15"/>
  <c r="C41" i="15" s="1"/>
  <c r="D33" i="16"/>
  <c r="K33" i="16"/>
  <c r="K27" i="18"/>
  <c r="K37" i="18" s="1"/>
  <c r="E27" i="18"/>
  <c r="E37" i="18" s="1"/>
  <c r="O53" i="18" l="1"/>
  <c r="O54" i="18" s="1"/>
  <c r="O62" i="16"/>
  <c r="O59" i="15"/>
  <c r="P43" i="18"/>
  <c r="P46" i="15"/>
  <c r="P58" i="15" s="1"/>
  <c r="P51" i="16"/>
  <c r="P75" i="16"/>
  <c r="K62" i="16"/>
  <c r="C33" i="16"/>
  <c r="L33" i="16"/>
  <c r="L27" i="18"/>
  <c r="L37" i="18" s="1"/>
  <c r="D27" i="18"/>
  <c r="D37" i="18" s="1"/>
  <c r="P53" i="18" l="1"/>
  <c r="P54" i="18" s="1"/>
  <c r="P62" i="16"/>
  <c r="P59" i="15"/>
  <c r="Q43" i="18"/>
  <c r="Q51" i="16"/>
  <c r="M33" i="16"/>
  <c r="M27" i="18"/>
  <c r="M37" i="18" s="1"/>
  <c r="C27" i="18"/>
  <c r="C37" i="18" s="1"/>
  <c r="Q53" i="18" l="1"/>
  <c r="Q54" i="18" s="1"/>
  <c r="Q62" i="16"/>
  <c r="R43" i="18"/>
  <c r="R51" i="16"/>
  <c r="R53" i="18" l="1"/>
  <c r="R54" i="18" s="1"/>
  <c r="R62" i="16"/>
</calcChain>
</file>

<file path=xl/sharedStrings.xml><?xml version="1.0" encoding="utf-8"?>
<sst xmlns="http://schemas.openxmlformats.org/spreadsheetml/2006/main" count="532" uniqueCount="142">
  <si>
    <t>top 24</t>
  </si>
  <si>
    <t>top 16</t>
  </si>
  <si>
    <t>top 8</t>
  </si>
  <si>
    <t>top 30</t>
  </si>
  <si>
    <t>&gt;30</t>
  </si>
  <si>
    <t>top 40</t>
  </si>
  <si>
    <t>&gt; 40</t>
  </si>
  <si>
    <t>&gt;40</t>
  </si>
  <si>
    <t>Top 1-16</t>
  </si>
  <si>
    <t>Top 17-24</t>
  </si>
  <si>
    <t>Top 25-30</t>
  </si>
  <si>
    <t>Top 31-40</t>
  </si>
  <si>
    <t>Top 1-8</t>
  </si>
  <si>
    <t>Top 9-16</t>
  </si>
  <si>
    <t>WA</t>
  </si>
  <si>
    <t>top 3</t>
  </si>
  <si>
    <t>Top 1-3</t>
  </si>
  <si>
    <t>Positions of Top 3 finishers at OG WC on seasonal Top Lists at the beginning of the Championship</t>
  </si>
  <si>
    <t>Men</t>
  </si>
  <si>
    <t>Women</t>
  </si>
  <si>
    <t>Average</t>
  </si>
  <si>
    <t>Tables</t>
  </si>
  <si>
    <t>Where did Top 3 finishers at OG and WC place on seasonal Top Lists at the beginning of the Championship ?</t>
  </si>
  <si>
    <t>Men cumulated %</t>
  </si>
  <si>
    <t>Women cumulated %</t>
  </si>
  <si>
    <t>Men and Women</t>
  </si>
  <si>
    <t>Composition of the Championship Top 3</t>
  </si>
  <si>
    <t>based on the position of an athlete on seasonal World Athletics Top Lists</t>
  </si>
  <si>
    <t>(3 athletes per country) at the beginning</t>
  </si>
  <si>
    <t>of the Championship (in %).</t>
  </si>
  <si>
    <t>Probability to finish in a Top 3 placing at OG and WC</t>
  </si>
  <si>
    <t>Top 4-8</t>
  </si>
  <si>
    <t xml:space="preserve">Distribution  </t>
  </si>
  <si>
    <t xml:space="preserve">position  </t>
  </si>
  <si>
    <r>
      <rPr>
        <b/>
        <sz val="10"/>
        <rFont val="Calibri"/>
        <family val="2"/>
        <scheme val="minor"/>
      </rPr>
      <t>Distribution</t>
    </r>
    <r>
      <rPr>
        <sz val="10"/>
        <rFont val="Calibri"/>
        <family val="2"/>
        <scheme val="minor"/>
      </rPr>
      <t xml:space="preserve"> of Top 3 finishers at OG and WC in terms of their position on seasonal World Athletics Top Lists (3 athletes per country) at the beginning of the Championship.</t>
    </r>
  </si>
  <si>
    <t>Positions of Top 8 finishers at OG WC on seasonal Top Lists at the beginning of the Championship</t>
  </si>
  <si>
    <r>
      <rPr>
        <b/>
        <sz val="10"/>
        <rFont val="Calibri"/>
        <family val="2"/>
        <scheme val="minor"/>
      </rPr>
      <t>Distribution</t>
    </r>
    <r>
      <rPr>
        <sz val="10"/>
        <rFont val="Calibri"/>
        <family val="2"/>
        <scheme val="minor"/>
      </rPr>
      <t xml:space="preserve"> of Top 8 finishers at OG and WC in terms of their position on seasonal World Athletics Top Lists (3 athletes per country) at the beginning of the Championship.</t>
    </r>
  </si>
  <si>
    <t>OG 2016</t>
  </si>
  <si>
    <t>OG 2021</t>
  </si>
  <si>
    <t>OG 2008</t>
  </si>
  <si>
    <t>OG 2012</t>
  </si>
  <si>
    <t>WC 2009</t>
  </si>
  <si>
    <t>WC 2011</t>
  </si>
  <si>
    <t>WC 2013</t>
  </si>
  <si>
    <t>WC 2015</t>
  </si>
  <si>
    <t>WC 2017</t>
  </si>
  <si>
    <t>WC 2019</t>
  </si>
  <si>
    <t>WC 2022</t>
  </si>
  <si>
    <t>WC 2005</t>
  </si>
  <si>
    <t>WC 2007</t>
  </si>
  <si>
    <t>Probability to finish in a Top 8 placing at OG and WC</t>
  </si>
  <si>
    <t>Where did Top 8 finishers at OG and WC place on seasonal Top Lists at the beginning of the Championship ?</t>
  </si>
  <si>
    <t>&gt; top 24</t>
  </si>
  <si>
    <t>In % , for Men and Women. (To be updated for 2008-2015). OG marked in pink.</t>
  </si>
  <si>
    <t>In % , for Men and Women. OG marked in pink.</t>
  </si>
  <si>
    <t>Men cumulated</t>
  </si>
  <si>
    <t>Women cumulated</t>
  </si>
  <si>
    <t>Men and Women cumulated</t>
  </si>
  <si>
    <t>4,8 athletes from the World Athletics Top Lists 1-8</t>
  </si>
  <si>
    <t>2,0 athletes from the World Athletics Top Lists 9-16</t>
  </si>
  <si>
    <t>0,7 athletes from the World Athletics Top Lists 17-24</t>
  </si>
  <si>
    <t>0,2 athletes from the World Athletics Top Lists 25-30</t>
  </si>
  <si>
    <t>0,3 athletes from the World Athletics Top Lists &gt; top 30</t>
  </si>
  <si>
    <t>Composition of the Championship Top 8 at WC and OG</t>
  </si>
  <si>
    <t>1,6 athletes from the World Athletics Top Lists 1-3</t>
  </si>
  <si>
    <t>0,9 athletes from the World Athletics Top Lists 4-8</t>
  </si>
  <si>
    <t>0,3 athletes from the World Athletics Top Lists 9-16</t>
  </si>
  <si>
    <t>0,1 athletes from the World Athletics Top Lists 17-24</t>
  </si>
  <si>
    <t>0,1 athletes from the World Athletics Top Lists &gt; top 24</t>
  </si>
  <si>
    <t>Positions of Top 16 finishers at OG WC on seasonal Top Lists at the beginning of the Championship</t>
  </si>
  <si>
    <r>
      <rPr>
        <b/>
        <sz val="10"/>
        <rFont val="Calibri"/>
        <family val="2"/>
        <scheme val="minor"/>
      </rPr>
      <t>Distribution</t>
    </r>
    <r>
      <rPr>
        <sz val="10"/>
        <rFont val="Calibri"/>
        <family val="2"/>
        <scheme val="minor"/>
      </rPr>
      <t xml:space="preserve"> of Top 16 finishers at OG and WC in terms of their position on seasonal World Athletics Top Lists (3 athletes per country) at the beginning of the Championship.</t>
    </r>
  </si>
  <si>
    <t>&gt; top 30</t>
  </si>
  <si>
    <t>Composition of the Championship Top 16</t>
  </si>
  <si>
    <t>Probability to finish in a Top 16 placing at OG and WC</t>
  </si>
  <si>
    <t xml:space="preserve">based on the position of an athlete on seasonal </t>
  </si>
  <si>
    <t xml:space="preserve">World Athletics Top Lists (3 athletes per country) </t>
  </si>
  <si>
    <t>at the beginning of the Championship (in %).</t>
  </si>
  <si>
    <t>10,7 athletes from the World Athletics Top Lists 1-16</t>
  </si>
  <si>
    <t>2,7 athletes from the World Athletics Top Lists 17-24</t>
  </si>
  <si>
    <t>1,1 athletes from the World Athletics Top Lists 25-30</t>
  </si>
  <si>
    <t>1,4 athletes from the World Athletics Top Lists &gt; top 30</t>
  </si>
  <si>
    <t>Composition of the Championship Top 16 at WC and OG</t>
  </si>
  <si>
    <t>Where did Top 16 finishers at OG and WC place on seasonal Top Lists at the beginning of the Championship ?</t>
  </si>
  <si>
    <t>Positions of Top 24 finishers at OG WC on seasonal Top Lists at the beginning of the Championship</t>
  </si>
  <si>
    <r>
      <rPr>
        <b/>
        <sz val="10"/>
        <rFont val="Calibri"/>
        <family val="2"/>
        <scheme val="minor"/>
      </rPr>
      <t>Distribution</t>
    </r>
    <r>
      <rPr>
        <sz val="10"/>
        <rFont val="Calibri"/>
        <family val="2"/>
        <scheme val="minor"/>
      </rPr>
      <t xml:space="preserve"> of Top 24 finishers at OG and WC in terms of their position on seasonal World Athletics Top Lists (3 athletes per country) at the beginning of the Championship.</t>
    </r>
  </si>
  <si>
    <t>&gt; top 40</t>
  </si>
  <si>
    <t>Where did Top 24 finishers at OG and WC place on seasonal Top Lists at the beginning of the Championship ?</t>
  </si>
  <si>
    <t>Composition of the Championship Top 24</t>
  </si>
  <si>
    <t>Composition of the Championship Top 24 at WC and OG</t>
  </si>
  <si>
    <t>13,0 athletes from the World Athletics Top Lists 1-16</t>
  </si>
  <si>
    <t>4,9 athletes from the World Athletics Top Lists 17-24</t>
  </si>
  <si>
    <t>2,4 athletes from the World Athletics Top Lists 25-30</t>
  </si>
  <si>
    <t>2,2 athletes from the World Athletics Top Lists 31-40</t>
  </si>
  <si>
    <t>1,6 athletes from the World Athletics Top Lists &gt; top 40</t>
  </si>
  <si>
    <t>Probability to finish in a Top 24 placing at OG and WC</t>
  </si>
  <si>
    <t>*</t>
  </si>
  <si>
    <r>
      <rPr>
        <u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: when an athlete belongs to the World Athletics Top Lists 25-30</t>
    </r>
  </si>
  <si>
    <t>at the beginning of the Championship, that athlete will have 39,25% chance to finish</t>
  </si>
  <si>
    <t xml:space="preserve">in a Top 24 place at the Championship. Only 2,355 out of the 6 athletes that occupy </t>
  </si>
  <si>
    <t>top 25-30 positions in the WA Top Lists will finish in Top 24 placings.</t>
  </si>
  <si>
    <t>2,355/6 = 39,25%.</t>
  </si>
  <si>
    <t>at the beginning of the Championship, that athlete will have 18,88% chance to finish</t>
  </si>
  <si>
    <t xml:space="preserve">in a Top 16 place at the Championship. Only 1,133 out of the 6 athletes that occupy </t>
  </si>
  <si>
    <t>top 25-30 positions in the WA Top Lists will finish in Top 16 placings.</t>
  </si>
  <si>
    <t>1,133/6 = 18,88%.</t>
  </si>
  <si>
    <t>at the beginning of the Championship, that athlete will have 3,36% chance to finish</t>
  </si>
  <si>
    <t xml:space="preserve">in a Top 8 place at the Championship. Only 0,201 out of the 6 athletes that occupy </t>
  </si>
  <si>
    <t>top 25-30 positions in the WA Top Lists will finish in Top 8 placings.</t>
  </si>
  <si>
    <t>0,206/6 = 3,36%.</t>
  </si>
  <si>
    <t xml:space="preserve">Probability* </t>
  </si>
  <si>
    <r>
      <rPr>
        <u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: when an athlete belongs to the World Athletics Top Lists 4-8</t>
    </r>
  </si>
  <si>
    <t>at the beginning of the Championship, that athlete will have 17,96% chance to finish</t>
  </si>
  <si>
    <t xml:space="preserve">in a Top 3 place at the Championship. Only 0,898 out of the 5 athletes that occupy </t>
  </si>
  <si>
    <t>top 4-8 positions in the WA Top Lists will finish in Top 3 placings.</t>
  </si>
  <si>
    <t>0,898/5 = 17,96%.</t>
  </si>
  <si>
    <t>on seasonal World Athletics Top Lists (3 athletes per country) at the beginning of the Championship.</t>
  </si>
  <si>
    <r>
      <t xml:space="preserve">Analysis of the </t>
    </r>
    <r>
      <rPr>
        <b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to finish in a Top 3 placing at OG and WC, depending on the position of the athlete </t>
    </r>
  </si>
  <si>
    <r>
      <t xml:space="preserve">Analysis of the </t>
    </r>
    <r>
      <rPr>
        <b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to finish in a Top 8 placing at OG and WC, depending on the position of the athlete </t>
    </r>
  </si>
  <si>
    <r>
      <t xml:space="preserve">Analysis of the </t>
    </r>
    <r>
      <rPr>
        <b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to finish in a Top 16 placing at OG and WC, depending on the position of the athlete </t>
    </r>
  </si>
  <si>
    <r>
      <t xml:space="preserve">Analysis of the </t>
    </r>
    <r>
      <rPr>
        <b/>
        <sz val="10"/>
        <rFont val="Calibri"/>
        <family val="2"/>
        <scheme val="minor"/>
      </rPr>
      <t>probability</t>
    </r>
    <r>
      <rPr>
        <sz val="10"/>
        <rFont val="Calibri"/>
        <family val="2"/>
        <scheme val="minor"/>
      </rPr>
      <t xml:space="preserve"> to finish in a Top 24 placing at OG and WC, depending on the position of the athlete </t>
    </r>
  </si>
  <si>
    <t>Summary - What these statistics are all about</t>
  </si>
  <si>
    <t>of the athlete on the seasonal Top Lists (3 athletes per country) at the beginning of the Championship.</t>
  </si>
  <si>
    <t>We are investigating the relationship between placings at Olympic Games and at World Championships and the position</t>
  </si>
  <si>
    <t>In other words : is the probability of scoring Top 3, Top 8, Top 16 and Top 24 placings at OG and WC related to or</t>
  </si>
  <si>
    <t>dependent upon the position of an athlete on the seasonal Top Lists ? The clear answer is "yes".</t>
  </si>
  <si>
    <t>when these placings are related to the positions of the athletes on seasonal Top Lists at the beginning of the Championship.</t>
  </si>
  <si>
    <r>
      <t xml:space="preserve">For all placings that we investigated (Top 3, Top 8, Top 16 and Top 24) </t>
    </r>
    <r>
      <rPr>
        <b/>
        <sz val="10"/>
        <rFont val="Calibri"/>
        <family val="2"/>
        <scheme val="minor"/>
      </rPr>
      <t>very clear and consistent patterns</t>
    </r>
    <r>
      <rPr>
        <sz val="10"/>
        <rFont val="Calibri"/>
        <family val="2"/>
        <scheme val="minor"/>
      </rPr>
      <t xml:space="preserve"> appear</t>
    </r>
  </si>
  <si>
    <t>This is an extremely relevant finding that can be a guiding principle in several high performance management</t>
  </si>
  <si>
    <t>processes. If placings at OG and WC is a key goal and objective when defining Entry Standards for the athletes in a federation,</t>
  </si>
  <si>
    <t>then this finding will be very helpful.</t>
  </si>
  <si>
    <t>Also, performance levels linked to positions on World Athletics Top Lists can serve as performance standards</t>
  </si>
  <si>
    <t>that determine to which degree athletes will be (financially) supported by their federation, depending on their</t>
  </si>
  <si>
    <t>probability to score targeted placings at OG and WC.</t>
  </si>
  <si>
    <t>This is how the Performance Standards as published on this website have been designed.</t>
  </si>
  <si>
    <t xml:space="preserve">Generic World Athletics Top Lists (3 athletes per country) play a central role in that model. </t>
  </si>
  <si>
    <t>Of all Olympic Games and World Championships, starting in 2005, we analysed who the Top 3, Top 8, Top 16 and Top 24 placers were.</t>
  </si>
  <si>
    <t>The reference for analysis are the World Athletics seasonal Top Lists (3 athletes per country) at the beginning of the Championship.</t>
  </si>
  <si>
    <t xml:space="preserve">The option "3 athletes per country" was chosen because at OG and WC only 3 athletes per country are entitled to compete. At a certain moment in time </t>
  </si>
  <si>
    <t xml:space="preserve">defending champions were also allowed as a 4th competitor.  </t>
  </si>
  <si>
    <t>Seasonal top Lists in 10000, Marathon and Combined Events weren't always integrated in these analysises, because in thes eevnets athletes could qualify</t>
  </si>
  <si>
    <t>in the previous season and didn't necessarily compete in the pre season ahead of the Championship.</t>
  </si>
  <si>
    <t>How to read these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</si>
</sst>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BAE18F"/>
      <color rgb="FFC2E49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3475F-15A9-41CA-968F-D95BF6F54405}">
  <dimension ref="B3:B12"/>
  <sheetViews>
    <sheetView workbookViewId="0">
      <selection activeCell="B14" sqref="B14"/>
    </sheetView>
  </sheetViews>
  <sheetFormatPr defaultRowHeight="12.75" x14ac:dyDescent="0.2"/>
  <cols>
    <col min="1" max="16384" width="9.140625" style="1"/>
  </cols>
  <sheetData>
    <row r="3" spans="2:2" ht="15.75" x14ac:dyDescent="0.25">
      <c r="B3" s="33" t="s">
        <v>141</v>
      </c>
    </row>
    <row r="5" spans="2:2" x14ac:dyDescent="0.2">
      <c r="B5" s="1" t="s">
        <v>135</v>
      </c>
    </row>
    <row r="6" spans="2:2" x14ac:dyDescent="0.2">
      <c r="B6" s="1" t="s">
        <v>136</v>
      </c>
    </row>
    <row r="8" spans="2:2" x14ac:dyDescent="0.2">
      <c r="B8" s="1" t="s">
        <v>137</v>
      </c>
    </row>
    <row r="9" spans="2:2" x14ac:dyDescent="0.2">
      <c r="B9" s="1" t="s">
        <v>138</v>
      </c>
    </row>
    <row r="11" spans="2:2" x14ac:dyDescent="0.2">
      <c r="B11" s="1" t="s">
        <v>139</v>
      </c>
    </row>
    <row r="12" spans="2:2" x14ac:dyDescent="0.2">
      <c r="B12" s="1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CF91-E541-4EEF-81B1-BE588605E985}">
  <dimension ref="B3:B22"/>
  <sheetViews>
    <sheetView tabSelected="1" workbookViewId="0">
      <selection activeCell="B1" sqref="B1"/>
    </sheetView>
  </sheetViews>
  <sheetFormatPr defaultRowHeight="12.75" x14ac:dyDescent="0.2"/>
  <cols>
    <col min="1" max="16384" width="9.140625" style="1"/>
  </cols>
  <sheetData>
    <row r="3" spans="2:2" ht="15.75" x14ac:dyDescent="0.25">
      <c r="B3" s="33" t="s">
        <v>120</v>
      </c>
    </row>
    <row r="5" spans="2:2" x14ac:dyDescent="0.2">
      <c r="B5" s="1" t="s">
        <v>122</v>
      </c>
    </row>
    <row r="6" spans="2:2" x14ac:dyDescent="0.2">
      <c r="B6" s="1" t="s">
        <v>121</v>
      </c>
    </row>
    <row r="7" spans="2:2" ht="5.0999999999999996" customHeight="1" x14ac:dyDescent="0.2"/>
    <row r="8" spans="2:2" x14ac:dyDescent="0.2">
      <c r="B8" s="1" t="s">
        <v>123</v>
      </c>
    </row>
    <row r="9" spans="2:2" x14ac:dyDescent="0.2">
      <c r="B9" s="1" t="s">
        <v>124</v>
      </c>
    </row>
    <row r="10" spans="2:2" ht="5.0999999999999996" customHeight="1" x14ac:dyDescent="0.2"/>
    <row r="11" spans="2:2" x14ac:dyDescent="0.2">
      <c r="B11" s="1" t="s">
        <v>126</v>
      </c>
    </row>
    <row r="12" spans="2:2" x14ac:dyDescent="0.2">
      <c r="B12" s="1" t="s">
        <v>125</v>
      </c>
    </row>
    <row r="13" spans="2:2" ht="5.0999999999999996" customHeight="1" x14ac:dyDescent="0.2"/>
    <row r="14" spans="2:2" x14ac:dyDescent="0.2">
      <c r="B14" s="1" t="s">
        <v>127</v>
      </c>
    </row>
    <row r="15" spans="2:2" x14ac:dyDescent="0.2">
      <c r="B15" s="1" t="s">
        <v>128</v>
      </c>
    </row>
    <row r="16" spans="2:2" x14ac:dyDescent="0.2">
      <c r="B16" s="1" t="s">
        <v>129</v>
      </c>
    </row>
    <row r="17" spans="2:2" ht="5.0999999999999996" customHeight="1" x14ac:dyDescent="0.2"/>
    <row r="18" spans="2:2" x14ac:dyDescent="0.2">
      <c r="B18" s="1" t="s">
        <v>130</v>
      </c>
    </row>
    <row r="19" spans="2:2" x14ac:dyDescent="0.2">
      <c r="B19" s="1" t="s">
        <v>131</v>
      </c>
    </row>
    <row r="20" spans="2:2" x14ac:dyDescent="0.2">
      <c r="B20" s="1" t="s">
        <v>132</v>
      </c>
    </row>
    <row r="21" spans="2:2" x14ac:dyDescent="0.2">
      <c r="B21" s="1" t="s">
        <v>133</v>
      </c>
    </row>
    <row r="22" spans="2:2" x14ac:dyDescent="0.2">
      <c r="B22" s="1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8D5B-B1A5-4CDC-AF5C-BB8D81E5BE35}">
  <dimension ref="B2:S75"/>
  <sheetViews>
    <sheetView workbookViewId="0">
      <selection activeCell="D1" sqref="D1"/>
    </sheetView>
  </sheetViews>
  <sheetFormatPr defaultRowHeight="12.75" x14ac:dyDescent="0.2"/>
  <cols>
    <col min="1" max="1" width="5.5703125" style="1" customWidth="1"/>
    <col min="2" max="13" width="9.140625" style="1"/>
    <col min="14" max="19" width="10.7109375" style="1" customWidth="1"/>
    <col min="20" max="16384" width="9.140625" style="1"/>
  </cols>
  <sheetData>
    <row r="2" spans="2:16" ht="18.75" x14ac:dyDescent="0.3">
      <c r="B2" s="43" t="s">
        <v>17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25"/>
      <c r="P2" s="25"/>
    </row>
    <row r="4" spans="2:16" x14ac:dyDescent="0.2">
      <c r="B4" s="1" t="s">
        <v>34</v>
      </c>
    </row>
    <row r="5" spans="2:16" x14ac:dyDescent="0.2">
      <c r="B5" s="1" t="s">
        <v>116</v>
      </c>
    </row>
    <row r="6" spans="2:16" x14ac:dyDescent="0.2">
      <c r="B6" s="1" t="s">
        <v>115</v>
      </c>
    </row>
    <row r="7" spans="2:16" ht="13.5" thickBot="1" x14ac:dyDescent="0.25"/>
    <row r="8" spans="2:16" ht="15" customHeight="1" thickBot="1" x14ac:dyDescent="0.3">
      <c r="B8" s="3"/>
      <c r="C8" s="40" t="s">
        <v>18</v>
      </c>
      <c r="D8" s="41"/>
      <c r="E8" s="41"/>
      <c r="F8" s="41"/>
      <c r="G8" s="42"/>
      <c r="H8" s="4"/>
      <c r="I8" s="40" t="s">
        <v>19</v>
      </c>
      <c r="J8" s="41"/>
      <c r="K8" s="41"/>
      <c r="L8" s="41"/>
      <c r="M8" s="42"/>
    </row>
    <row r="9" spans="2:16" ht="12.75" customHeight="1" thickBot="1" x14ac:dyDescent="0.25">
      <c r="B9" s="3" t="s">
        <v>33</v>
      </c>
      <c r="C9" s="5" t="s">
        <v>52</v>
      </c>
      <c r="D9" s="6" t="s">
        <v>0</v>
      </c>
      <c r="E9" s="6" t="s">
        <v>1</v>
      </c>
      <c r="F9" s="6" t="s">
        <v>2</v>
      </c>
      <c r="G9" s="6" t="s">
        <v>15</v>
      </c>
      <c r="H9" s="7"/>
      <c r="I9" s="6" t="s">
        <v>15</v>
      </c>
      <c r="J9" s="6" t="s">
        <v>2</v>
      </c>
      <c r="K9" s="6" t="s">
        <v>1</v>
      </c>
      <c r="L9" s="6" t="s">
        <v>0</v>
      </c>
      <c r="M9" s="8" t="s">
        <v>52</v>
      </c>
    </row>
    <row r="10" spans="2:16" ht="12.75" customHeight="1" x14ac:dyDescent="0.2">
      <c r="B10" s="3" t="s">
        <v>39</v>
      </c>
      <c r="C10" s="10"/>
      <c r="D10" s="10"/>
      <c r="E10" s="10"/>
      <c r="F10" s="10"/>
      <c r="G10" s="10"/>
      <c r="I10" s="10"/>
      <c r="J10" s="10"/>
      <c r="K10" s="10"/>
      <c r="L10" s="10"/>
      <c r="M10" s="10"/>
    </row>
    <row r="11" spans="2:16" ht="12.75" customHeight="1" x14ac:dyDescent="0.2">
      <c r="B11" s="3" t="s">
        <v>41</v>
      </c>
      <c r="C11" s="9"/>
      <c r="D11" s="9"/>
      <c r="E11" s="9"/>
      <c r="F11" s="9"/>
      <c r="G11" s="9"/>
      <c r="I11" s="9"/>
      <c r="J11" s="9"/>
      <c r="K11" s="9"/>
      <c r="L11" s="9"/>
      <c r="M11" s="9"/>
    </row>
    <row r="12" spans="2:16" ht="12.75" customHeight="1" x14ac:dyDescent="0.2">
      <c r="B12" s="3" t="s">
        <v>42</v>
      </c>
      <c r="C12" s="9"/>
      <c r="D12" s="9"/>
      <c r="E12" s="9"/>
      <c r="F12" s="9"/>
      <c r="G12" s="9"/>
      <c r="I12" s="9"/>
      <c r="J12" s="9"/>
      <c r="K12" s="9"/>
      <c r="L12" s="9"/>
      <c r="M12" s="9"/>
    </row>
    <row r="13" spans="2:16" ht="12.75" customHeight="1" x14ac:dyDescent="0.2">
      <c r="B13" s="3" t="s">
        <v>40</v>
      </c>
      <c r="C13" s="10"/>
      <c r="D13" s="10"/>
      <c r="E13" s="10"/>
      <c r="F13" s="10"/>
      <c r="G13" s="10"/>
      <c r="I13" s="10"/>
      <c r="J13" s="10"/>
      <c r="K13" s="10"/>
      <c r="L13" s="10"/>
      <c r="M13" s="10"/>
    </row>
    <row r="14" spans="2:16" ht="12.75" customHeight="1" x14ac:dyDescent="0.2">
      <c r="B14" s="3" t="s">
        <v>43</v>
      </c>
      <c r="C14" s="9"/>
      <c r="D14" s="9"/>
      <c r="E14" s="9"/>
      <c r="F14" s="9"/>
      <c r="G14" s="9"/>
      <c r="I14" s="9"/>
      <c r="J14" s="9"/>
      <c r="K14" s="9"/>
      <c r="L14" s="9"/>
      <c r="M14" s="9"/>
    </row>
    <row r="15" spans="2:16" ht="12.75" customHeight="1" x14ac:dyDescent="0.2">
      <c r="B15" s="3" t="s">
        <v>44</v>
      </c>
      <c r="C15" s="9"/>
      <c r="D15" s="9"/>
      <c r="E15" s="9"/>
      <c r="F15" s="9"/>
      <c r="G15" s="9"/>
      <c r="I15" s="9"/>
      <c r="J15" s="9"/>
      <c r="K15" s="9"/>
      <c r="L15" s="9"/>
      <c r="M15" s="9"/>
    </row>
    <row r="16" spans="2:16" ht="12.75" customHeight="1" x14ac:dyDescent="0.2">
      <c r="B16" s="3" t="s">
        <v>37</v>
      </c>
      <c r="C16" s="10">
        <v>1.7543859649122806</v>
      </c>
      <c r="D16" s="10">
        <v>7.0175438596491224</v>
      </c>
      <c r="E16" s="10">
        <v>15.789473684210526</v>
      </c>
      <c r="F16" s="10">
        <v>28.07017543859649</v>
      </c>
      <c r="G16" s="10">
        <v>47.368421052631575</v>
      </c>
      <c r="H16" s="11"/>
      <c r="I16" s="10">
        <v>49.122807017543856</v>
      </c>
      <c r="J16" s="10">
        <v>40.350877192982452</v>
      </c>
      <c r="K16" s="10">
        <v>7.0175438596491224</v>
      </c>
      <c r="L16" s="10">
        <v>1.7543859649122806</v>
      </c>
      <c r="M16" s="10">
        <v>1.7543859649122806</v>
      </c>
      <c r="N16" s="11"/>
    </row>
    <row r="17" spans="2:14" ht="12.75" customHeight="1" x14ac:dyDescent="0.2">
      <c r="B17" s="3" t="s">
        <v>45</v>
      </c>
      <c r="C17" s="9">
        <v>1.8518518518518516</v>
      </c>
      <c r="D17" s="9">
        <v>7.4074074074074066</v>
      </c>
      <c r="E17" s="9">
        <v>11.111111111111111</v>
      </c>
      <c r="F17" s="9">
        <v>27.777777777777779</v>
      </c>
      <c r="G17" s="9">
        <v>51.851851851851848</v>
      </c>
      <c r="H17" s="11"/>
      <c r="I17" s="9">
        <v>48.148148148148145</v>
      </c>
      <c r="J17" s="9">
        <v>27.777777777777779</v>
      </c>
      <c r="K17" s="9">
        <v>18.518518518518519</v>
      </c>
      <c r="L17" s="9">
        <v>0</v>
      </c>
      <c r="M17" s="9">
        <v>5.5555555555555554</v>
      </c>
      <c r="N17" s="11"/>
    </row>
    <row r="18" spans="2:14" ht="12.75" customHeight="1" x14ac:dyDescent="0.2">
      <c r="B18" s="3" t="s">
        <v>46</v>
      </c>
      <c r="C18" s="9">
        <v>3.7037037037037033</v>
      </c>
      <c r="D18" s="9">
        <v>0</v>
      </c>
      <c r="E18" s="9">
        <v>12.962962962962962</v>
      </c>
      <c r="F18" s="9">
        <v>27.777777777777779</v>
      </c>
      <c r="G18" s="9">
        <v>55.555555555555557</v>
      </c>
      <c r="H18" s="11"/>
      <c r="I18" s="9">
        <v>50.847457627118644</v>
      </c>
      <c r="J18" s="9">
        <v>35.593220338983052</v>
      </c>
      <c r="K18" s="9">
        <v>6.7796610169491522</v>
      </c>
      <c r="L18" s="9">
        <v>5.0847457627118651</v>
      </c>
      <c r="M18" s="9">
        <v>1.6949152542372881</v>
      </c>
      <c r="N18" s="11"/>
    </row>
    <row r="19" spans="2:14" ht="12.75" customHeight="1" x14ac:dyDescent="0.2">
      <c r="B19" s="3" t="s">
        <v>38</v>
      </c>
      <c r="C19" s="10">
        <v>3.7037037037037033</v>
      </c>
      <c r="D19" s="10">
        <v>5.5555555555555554</v>
      </c>
      <c r="E19" s="10">
        <v>7.4074074074074066</v>
      </c>
      <c r="F19" s="10">
        <v>33.333333333333329</v>
      </c>
      <c r="G19" s="10">
        <v>50</v>
      </c>
      <c r="H19" s="11"/>
      <c r="I19" s="10">
        <v>51.851851851851848</v>
      </c>
      <c r="J19" s="10">
        <v>27.777777777777779</v>
      </c>
      <c r="K19" s="10">
        <v>16.666666666666664</v>
      </c>
      <c r="L19" s="10">
        <v>1.8518518518518516</v>
      </c>
      <c r="M19" s="10">
        <v>1.8518518518518516</v>
      </c>
      <c r="N19" s="11"/>
    </row>
    <row r="20" spans="2:14" ht="12.75" customHeight="1" x14ac:dyDescent="0.2">
      <c r="B20" s="3" t="s">
        <v>47</v>
      </c>
      <c r="C20" s="9">
        <v>5.2631578947368416</v>
      </c>
      <c r="D20" s="9">
        <v>3.5087719298245612</v>
      </c>
      <c r="E20" s="9">
        <v>8.7719298245614024</v>
      </c>
      <c r="F20" s="9">
        <v>19.298245614035086</v>
      </c>
      <c r="G20" s="9">
        <v>63.157894736842103</v>
      </c>
      <c r="H20" s="11"/>
      <c r="I20" s="9">
        <v>52.631578947368418</v>
      </c>
      <c r="J20" s="9">
        <v>31.578947368421051</v>
      </c>
      <c r="K20" s="9">
        <v>7.0175438596491224</v>
      </c>
      <c r="L20" s="9">
        <v>5.2631578947368416</v>
      </c>
      <c r="M20" s="9">
        <v>3.5087719298245612</v>
      </c>
      <c r="N20" s="11"/>
    </row>
    <row r="21" spans="2:14" ht="12.75" customHeight="1" x14ac:dyDescent="0.2">
      <c r="B21" s="3" t="s">
        <v>20</v>
      </c>
      <c r="C21" s="12">
        <f>SUM(C10:C20)/5</f>
        <v>3.2553606237816757</v>
      </c>
      <c r="D21" s="12">
        <f t="shared" ref="D21:G21" si="0">SUM(D10:D20)/5</f>
        <v>4.6978557504873297</v>
      </c>
      <c r="E21" s="12">
        <f t="shared" si="0"/>
        <v>11.208576998050681</v>
      </c>
      <c r="F21" s="12">
        <f t="shared" si="0"/>
        <v>27.25146198830409</v>
      </c>
      <c r="G21" s="12">
        <f t="shared" si="0"/>
        <v>53.586744639376221</v>
      </c>
      <c r="H21" s="12"/>
      <c r="I21" s="12">
        <f>SUM(I10:I20)/5</f>
        <v>50.520368718406182</v>
      </c>
      <c r="J21" s="12">
        <f t="shared" ref="J21:M21" si="1">SUM(J10:J20)/5</f>
        <v>32.615720091188422</v>
      </c>
      <c r="K21" s="12">
        <f t="shared" si="1"/>
        <v>11.199986784286516</v>
      </c>
      <c r="L21" s="12">
        <f t="shared" si="1"/>
        <v>2.790828294842568</v>
      </c>
      <c r="M21" s="12">
        <f t="shared" si="1"/>
        <v>2.8730961112763076</v>
      </c>
      <c r="N21" s="11"/>
    </row>
    <row r="22" spans="2:14" ht="12.75" customHeight="1" x14ac:dyDescent="0.2">
      <c r="B22" s="3"/>
      <c r="F22" s="11"/>
      <c r="J22" s="11"/>
    </row>
    <row r="23" spans="2:14" ht="12.75" customHeight="1" x14ac:dyDescent="0.2">
      <c r="B23" s="26" t="s">
        <v>21</v>
      </c>
      <c r="C23" s="27" t="s">
        <v>22</v>
      </c>
      <c r="F23" s="11"/>
      <c r="J23" s="11"/>
    </row>
    <row r="24" spans="2:14" ht="12.75" customHeight="1" x14ac:dyDescent="0.2">
      <c r="B24" s="3"/>
      <c r="C24" s="27" t="s">
        <v>53</v>
      </c>
    </row>
    <row r="25" spans="2:14" ht="12.75" customHeight="1" thickBot="1" x14ac:dyDescent="0.25">
      <c r="B25" s="3"/>
    </row>
    <row r="26" spans="2:14" ht="15" customHeight="1" thickBot="1" x14ac:dyDescent="0.3">
      <c r="B26" s="3"/>
      <c r="C26" s="40" t="s">
        <v>23</v>
      </c>
      <c r="D26" s="41"/>
      <c r="E26" s="41"/>
      <c r="F26" s="41"/>
      <c r="G26" s="42"/>
      <c r="H26" s="4"/>
      <c r="I26" s="40" t="s">
        <v>24</v>
      </c>
      <c r="J26" s="41"/>
      <c r="K26" s="41"/>
      <c r="L26" s="41"/>
      <c r="M26" s="42"/>
    </row>
    <row r="27" spans="2:14" ht="12.75" customHeight="1" thickBot="1" x14ac:dyDescent="0.25">
      <c r="B27" s="3" t="s">
        <v>33</v>
      </c>
      <c r="C27" s="5" t="s">
        <v>52</v>
      </c>
      <c r="D27" s="6" t="s">
        <v>0</v>
      </c>
      <c r="E27" s="6" t="s">
        <v>1</v>
      </c>
      <c r="F27" s="6" t="s">
        <v>2</v>
      </c>
      <c r="G27" s="6" t="s">
        <v>15</v>
      </c>
      <c r="H27" s="7"/>
      <c r="I27" s="6" t="s">
        <v>15</v>
      </c>
      <c r="J27" s="6" t="s">
        <v>2</v>
      </c>
      <c r="K27" s="6" t="s">
        <v>1</v>
      </c>
      <c r="L27" s="6" t="s">
        <v>0</v>
      </c>
      <c r="M27" s="8" t="s">
        <v>52</v>
      </c>
    </row>
    <row r="28" spans="2:14" ht="12.75" customHeight="1" x14ac:dyDescent="0.2">
      <c r="B28" s="3" t="s">
        <v>39</v>
      </c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</row>
    <row r="29" spans="2:14" ht="12.75" customHeight="1" x14ac:dyDescent="0.2">
      <c r="B29" s="3" t="s">
        <v>41</v>
      </c>
      <c r="C29" s="9"/>
      <c r="D29" s="9"/>
      <c r="E29" s="9"/>
      <c r="F29" s="9"/>
      <c r="G29" s="9"/>
      <c r="I29" s="9"/>
      <c r="J29" s="9"/>
      <c r="K29" s="9"/>
      <c r="L29" s="9"/>
      <c r="M29" s="9"/>
    </row>
    <row r="30" spans="2:14" ht="12.75" customHeight="1" x14ac:dyDescent="0.2">
      <c r="B30" s="3" t="s">
        <v>42</v>
      </c>
      <c r="C30" s="9"/>
      <c r="D30" s="9"/>
      <c r="E30" s="9"/>
      <c r="F30" s="9"/>
      <c r="G30" s="9"/>
      <c r="I30" s="9"/>
      <c r="J30" s="9"/>
      <c r="K30" s="9"/>
      <c r="L30" s="9"/>
      <c r="M30" s="9"/>
    </row>
    <row r="31" spans="2:14" ht="12.75" customHeight="1" x14ac:dyDescent="0.2">
      <c r="B31" s="3" t="s">
        <v>40</v>
      </c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</row>
    <row r="32" spans="2:14" ht="12.75" customHeight="1" x14ac:dyDescent="0.2">
      <c r="B32" s="3" t="s">
        <v>43</v>
      </c>
      <c r="C32" s="9"/>
      <c r="D32" s="9"/>
      <c r="E32" s="9"/>
      <c r="F32" s="9"/>
      <c r="G32" s="9"/>
      <c r="I32" s="9"/>
      <c r="J32" s="9"/>
      <c r="K32" s="9"/>
      <c r="L32" s="9"/>
      <c r="M32" s="9"/>
    </row>
    <row r="33" spans="2:18" ht="12.75" customHeight="1" x14ac:dyDescent="0.2">
      <c r="B33" s="3" t="s">
        <v>44</v>
      </c>
      <c r="C33" s="9"/>
      <c r="D33" s="9"/>
      <c r="E33" s="9"/>
      <c r="F33" s="9"/>
      <c r="G33" s="9"/>
      <c r="I33" s="9"/>
      <c r="J33" s="9"/>
      <c r="K33" s="9"/>
      <c r="L33" s="9"/>
      <c r="M33" s="9"/>
    </row>
    <row r="34" spans="2:18" ht="12.75" customHeight="1" x14ac:dyDescent="0.2">
      <c r="B34" s="3" t="s">
        <v>37</v>
      </c>
      <c r="C34" s="10">
        <v>99.999999999999986</v>
      </c>
      <c r="D34" s="10">
        <v>98.245614035087712</v>
      </c>
      <c r="E34" s="10">
        <v>91.228070175438589</v>
      </c>
      <c r="F34" s="10">
        <v>75.438596491228068</v>
      </c>
      <c r="G34" s="10">
        <v>47.368421052631575</v>
      </c>
      <c r="H34" s="11"/>
      <c r="I34" s="10">
        <v>49.122807017543856</v>
      </c>
      <c r="J34" s="10">
        <v>89.473684210526301</v>
      </c>
      <c r="K34" s="10">
        <v>96.491228070175424</v>
      </c>
      <c r="L34" s="10">
        <v>98.245614035087698</v>
      </c>
      <c r="M34" s="10">
        <v>99.999999999999972</v>
      </c>
    </row>
    <row r="35" spans="2:18" ht="12.75" customHeight="1" x14ac:dyDescent="0.2">
      <c r="B35" s="3" t="s">
        <v>45</v>
      </c>
      <c r="C35" s="9">
        <v>99.999999999999986</v>
      </c>
      <c r="D35" s="9">
        <v>98.148148148148138</v>
      </c>
      <c r="E35" s="9">
        <v>90.740740740740733</v>
      </c>
      <c r="F35" s="9">
        <v>79.629629629629619</v>
      </c>
      <c r="G35" s="9">
        <v>51.851851851851848</v>
      </c>
      <c r="I35" s="9">
        <v>48.148148148148145</v>
      </c>
      <c r="J35" s="9">
        <v>75.925925925925924</v>
      </c>
      <c r="K35" s="9">
        <v>94.444444444444443</v>
      </c>
      <c r="L35" s="9">
        <v>94.444444444444443</v>
      </c>
      <c r="M35" s="9">
        <v>100</v>
      </c>
    </row>
    <row r="36" spans="2:18" ht="12.75" customHeight="1" x14ac:dyDescent="0.2">
      <c r="B36" s="3" t="s">
        <v>46</v>
      </c>
      <c r="C36" s="9">
        <v>100.00000000000001</v>
      </c>
      <c r="D36" s="9">
        <v>96.296296296296305</v>
      </c>
      <c r="E36" s="9">
        <v>96.296296296296305</v>
      </c>
      <c r="F36" s="9">
        <v>83.333333333333343</v>
      </c>
      <c r="G36" s="9">
        <v>55.555555555555557</v>
      </c>
      <c r="I36" s="9">
        <v>50.847457627118644</v>
      </c>
      <c r="J36" s="9">
        <v>86.440677966101703</v>
      </c>
      <c r="K36" s="9">
        <v>93.220338983050851</v>
      </c>
      <c r="L36" s="9">
        <v>98.305084745762713</v>
      </c>
      <c r="M36" s="9">
        <v>100</v>
      </c>
    </row>
    <row r="37" spans="2:18" ht="12.75" customHeight="1" x14ac:dyDescent="0.2">
      <c r="B37" s="3" t="s">
        <v>38</v>
      </c>
      <c r="C37" s="10">
        <v>100</v>
      </c>
      <c r="D37" s="10">
        <v>96.296296296296291</v>
      </c>
      <c r="E37" s="10">
        <v>90.740740740740733</v>
      </c>
      <c r="F37" s="10">
        <v>83.333333333333329</v>
      </c>
      <c r="G37" s="10">
        <v>50</v>
      </c>
      <c r="H37" s="11"/>
      <c r="I37" s="10">
        <v>51.851851851851848</v>
      </c>
      <c r="J37" s="10">
        <v>79.629629629629619</v>
      </c>
      <c r="K37" s="10">
        <v>96.296296296296276</v>
      </c>
      <c r="L37" s="10">
        <v>98.148148148148124</v>
      </c>
      <c r="M37" s="10">
        <v>99.999999999999972</v>
      </c>
    </row>
    <row r="38" spans="2:18" ht="12.75" customHeight="1" x14ac:dyDescent="0.2">
      <c r="B38" s="3" t="s">
        <v>47</v>
      </c>
      <c r="C38" s="9">
        <v>99.999999999999986</v>
      </c>
      <c r="D38" s="9">
        <v>94.73684210526315</v>
      </c>
      <c r="E38" s="9">
        <v>91.228070175438589</v>
      </c>
      <c r="F38" s="9">
        <v>82.456140350877192</v>
      </c>
      <c r="G38" s="9">
        <v>63.157894736842103</v>
      </c>
      <c r="I38" s="9">
        <v>52.631578947368418</v>
      </c>
      <c r="J38" s="9">
        <v>84.210526315789465</v>
      </c>
      <c r="K38" s="9">
        <v>91.228070175438589</v>
      </c>
      <c r="L38" s="9">
        <v>96.491228070175424</v>
      </c>
      <c r="M38" s="9">
        <v>99.999999999999986</v>
      </c>
    </row>
    <row r="39" spans="2:18" ht="12.75" customHeight="1" x14ac:dyDescent="0.2">
      <c r="B39" s="3" t="s">
        <v>20</v>
      </c>
      <c r="C39" s="12">
        <f>SUM(C28:C38)/5</f>
        <v>100</v>
      </c>
      <c r="D39" s="12">
        <f t="shared" ref="D39:G39" si="2">SUM(D28:D38)/5</f>
        <v>96.744639376218316</v>
      </c>
      <c r="E39" s="12">
        <f t="shared" si="2"/>
        <v>92.046783625730995</v>
      </c>
      <c r="F39" s="12">
        <f t="shared" si="2"/>
        <v>80.838206627680307</v>
      </c>
      <c r="G39" s="12">
        <f t="shared" si="2"/>
        <v>53.586744639376221</v>
      </c>
      <c r="H39" s="12"/>
      <c r="I39" s="12">
        <f>SUM(I28:I38)/5</f>
        <v>50.520368718406182</v>
      </c>
      <c r="J39" s="12">
        <f t="shared" ref="J39:M39" si="3">SUM(J28:J38)/5</f>
        <v>83.136088809594611</v>
      </c>
      <c r="K39" s="12">
        <f t="shared" si="3"/>
        <v>94.336075593881105</v>
      </c>
      <c r="L39" s="12">
        <f t="shared" si="3"/>
        <v>97.126903888723675</v>
      </c>
      <c r="M39" s="12">
        <f t="shared" si="3"/>
        <v>100</v>
      </c>
    </row>
    <row r="40" spans="2:18" ht="12.75" customHeight="1" x14ac:dyDescent="0.2">
      <c r="B40" s="3"/>
    </row>
    <row r="41" spans="2:18" ht="12.75" customHeight="1" thickBot="1" x14ac:dyDescent="0.25">
      <c r="B41" s="13"/>
    </row>
    <row r="42" spans="2:18" s="29" customFormat="1" ht="15" customHeight="1" thickBot="1" x14ac:dyDescent="0.3">
      <c r="B42" s="28"/>
      <c r="F42" s="40" t="s">
        <v>25</v>
      </c>
      <c r="G42" s="41"/>
      <c r="H42" s="41"/>
      <c r="I42" s="41"/>
      <c r="J42" s="42"/>
      <c r="N42" s="40" t="s">
        <v>57</v>
      </c>
      <c r="O42" s="41"/>
      <c r="P42" s="41"/>
      <c r="Q42" s="41"/>
      <c r="R42" s="42"/>
    </row>
    <row r="43" spans="2:18" ht="12.75" customHeight="1" thickBot="1" x14ac:dyDescent="0.25">
      <c r="B43" s="13"/>
      <c r="E43" s="3" t="s">
        <v>33</v>
      </c>
      <c r="F43" s="5" t="s">
        <v>15</v>
      </c>
      <c r="G43" s="6" t="s">
        <v>2</v>
      </c>
      <c r="H43" s="6" t="s">
        <v>1</v>
      </c>
      <c r="I43" s="6" t="s">
        <v>0</v>
      </c>
      <c r="J43" s="5" t="s">
        <v>52</v>
      </c>
      <c r="M43" s="3" t="s">
        <v>33</v>
      </c>
      <c r="N43" s="5" t="s">
        <v>15</v>
      </c>
      <c r="O43" s="6" t="s">
        <v>2</v>
      </c>
      <c r="P43" s="6" t="s">
        <v>1</v>
      </c>
      <c r="Q43" s="6" t="s">
        <v>0</v>
      </c>
      <c r="R43" s="5" t="s">
        <v>52</v>
      </c>
    </row>
    <row r="44" spans="2:18" ht="12.75" customHeight="1" x14ac:dyDescent="0.2">
      <c r="B44" s="13"/>
      <c r="E44" s="14" t="s">
        <v>39</v>
      </c>
      <c r="F44" s="10"/>
      <c r="G44" s="10"/>
      <c r="H44" s="10"/>
      <c r="I44" s="10"/>
      <c r="J44" s="10"/>
      <c r="M44" s="4" t="s">
        <v>39</v>
      </c>
      <c r="N44" s="10"/>
      <c r="O44" s="10"/>
      <c r="P44" s="10"/>
      <c r="Q44" s="10"/>
      <c r="R44" s="10"/>
    </row>
    <row r="45" spans="2:18" ht="12.75" customHeight="1" x14ac:dyDescent="0.2">
      <c r="B45" s="13"/>
      <c r="E45" s="14" t="s">
        <v>41</v>
      </c>
      <c r="F45" s="15"/>
      <c r="G45" s="15"/>
      <c r="H45" s="15"/>
      <c r="I45" s="15"/>
      <c r="J45" s="15"/>
      <c r="M45" s="4" t="s">
        <v>41</v>
      </c>
      <c r="N45" s="9"/>
      <c r="O45" s="9"/>
      <c r="P45" s="9"/>
      <c r="Q45" s="9"/>
      <c r="R45" s="9"/>
    </row>
    <row r="46" spans="2:18" ht="12.75" customHeight="1" x14ac:dyDescent="0.2">
      <c r="B46" s="13"/>
      <c r="E46" s="14" t="s">
        <v>42</v>
      </c>
      <c r="F46" s="15"/>
      <c r="G46" s="15"/>
      <c r="H46" s="15"/>
      <c r="I46" s="15"/>
      <c r="J46" s="15"/>
      <c r="M46" s="4" t="s">
        <v>42</v>
      </c>
      <c r="N46" s="9"/>
      <c r="O46" s="9"/>
      <c r="P46" s="9"/>
      <c r="Q46" s="9"/>
      <c r="R46" s="9"/>
    </row>
    <row r="47" spans="2:18" ht="12.75" customHeight="1" x14ac:dyDescent="0.2">
      <c r="B47" s="13"/>
      <c r="E47" s="14" t="s">
        <v>40</v>
      </c>
      <c r="F47" s="10"/>
      <c r="G47" s="10"/>
      <c r="H47" s="10"/>
      <c r="I47" s="10"/>
      <c r="J47" s="10"/>
      <c r="M47" s="4" t="s">
        <v>40</v>
      </c>
      <c r="N47" s="10"/>
      <c r="O47" s="10"/>
      <c r="P47" s="10"/>
      <c r="Q47" s="10"/>
      <c r="R47" s="10"/>
    </row>
    <row r="48" spans="2:18" ht="12.75" customHeight="1" x14ac:dyDescent="0.2">
      <c r="B48" s="13"/>
      <c r="E48" s="14" t="s">
        <v>43</v>
      </c>
      <c r="F48" s="15"/>
      <c r="G48" s="15"/>
      <c r="H48" s="15"/>
      <c r="I48" s="15"/>
      <c r="J48" s="15"/>
      <c r="M48" s="4" t="s">
        <v>43</v>
      </c>
      <c r="N48" s="9"/>
      <c r="O48" s="9"/>
      <c r="P48" s="9"/>
      <c r="Q48" s="9"/>
      <c r="R48" s="9"/>
    </row>
    <row r="49" spans="2:19" ht="12.75" customHeight="1" x14ac:dyDescent="0.2">
      <c r="B49" s="13"/>
      <c r="E49" s="14" t="s">
        <v>44</v>
      </c>
      <c r="F49" s="15"/>
      <c r="G49" s="15"/>
      <c r="H49" s="15"/>
      <c r="I49" s="15"/>
      <c r="J49" s="15"/>
      <c r="M49" s="4" t="s">
        <v>44</v>
      </c>
      <c r="N49" s="9"/>
      <c r="O49" s="9"/>
      <c r="P49" s="9"/>
      <c r="Q49" s="9"/>
      <c r="R49" s="9"/>
    </row>
    <row r="50" spans="2:19" ht="12.75" customHeight="1" x14ac:dyDescent="0.2">
      <c r="B50" s="13"/>
      <c r="E50" s="14" t="s">
        <v>37</v>
      </c>
      <c r="F50" s="10">
        <f>(G16+I16)/2</f>
        <v>48.245614035087712</v>
      </c>
      <c r="G50" s="10">
        <f>(F16+J16)/2</f>
        <v>34.210526315789473</v>
      </c>
      <c r="H50" s="10">
        <f>(E16+K16)/2</f>
        <v>11.403508771929824</v>
      </c>
      <c r="I50" s="10">
        <f>(D16+L16)/2</f>
        <v>4.3859649122807012</v>
      </c>
      <c r="J50" s="10">
        <f>(C16+M16)/2</f>
        <v>1.7543859649122806</v>
      </c>
      <c r="K50" s="11"/>
      <c r="M50" s="4" t="s">
        <v>37</v>
      </c>
      <c r="N50" s="10">
        <f>(G34+I34)/2</f>
        <v>48.245614035087712</v>
      </c>
      <c r="O50" s="10">
        <f>(F34+J34)/2</f>
        <v>82.456140350877178</v>
      </c>
      <c r="P50" s="10">
        <f>(E34+K34)/2</f>
        <v>93.859649122807014</v>
      </c>
      <c r="Q50" s="10">
        <f>(D34+L34)/2</f>
        <v>98.245614035087698</v>
      </c>
      <c r="R50" s="10">
        <f>(C34+M34)/2</f>
        <v>99.999999999999972</v>
      </c>
    </row>
    <row r="51" spans="2:19" ht="12.75" customHeight="1" x14ac:dyDescent="0.2">
      <c r="B51" s="13"/>
      <c r="E51" s="14" t="s">
        <v>45</v>
      </c>
      <c r="F51" s="15">
        <f>(G17+I17)/2</f>
        <v>50</v>
      </c>
      <c r="G51" s="15">
        <f>(F17+J17)/2</f>
        <v>27.777777777777779</v>
      </c>
      <c r="H51" s="15">
        <f>(E17+K17)/2</f>
        <v>14.814814814814815</v>
      </c>
      <c r="I51" s="15">
        <f>(D17+L17)/2</f>
        <v>3.7037037037037033</v>
      </c>
      <c r="J51" s="15">
        <f>(C17+M17)/2</f>
        <v>3.7037037037037033</v>
      </c>
      <c r="K51" s="11"/>
      <c r="L51" s="11"/>
      <c r="M51" s="4" t="s">
        <v>45</v>
      </c>
      <c r="N51" s="9">
        <f>(G35+I35)/2</f>
        <v>50</v>
      </c>
      <c r="O51" s="9">
        <f>(F35+J35)/2</f>
        <v>77.777777777777771</v>
      </c>
      <c r="P51" s="9">
        <f>(E35+K35)/2</f>
        <v>92.592592592592581</v>
      </c>
      <c r="Q51" s="9">
        <f>(D35+L35)/2</f>
        <v>96.296296296296291</v>
      </c>
      <c r="R51" s="9">
        <f>(C35+M35)/2</f>
        <v>100</v>
      </c>
    </row>
    <row r="52" spans="2:19" ht="12.75" customHeight="1" x14ac:dyDescent="0.2">
      <c r="B52" s="13"/>
      <c r="E52" s="14" t="s">
        <v>46</v>
      </c>
      <c r="F52" s="15">
        <f>(G18+I18)/2</f>
        <v>53.2015065913371</v>
      </c>
      <c r="G52" s="15">
        <f>(F18+J18)/2</f>
        <v>31.685499058380415</v>
      </c>
      <c r="H52" s="15">
        <f>(E18+K18)/2</f>
        <v>9.8713119899560571</v>
      </c>
      <c r="I52" s="15">
        <f>(D18+L18)/2</f>
        <v>2.5423728813559325</v>
      </c>
      <c r="J52" s="15">
        <f>(C18+M18)/2</f>
        <v>2.6993094789704957</v>
      </c>
      <c r="K52" s="11"/>
      <c r="L52" s="11"/>
      <c r="M52" s="4" t="s">
        <v>46</v>
      </c>
      <c r="N52" s="9">
        <f>(G36+I36)/2</f>
        <v>53.2015065913371</v>
      </c>
      <c r="O52" s="9">
        <f>(F36+J36)/2</f>
        <v>84.887005649717523</v>
      </c>
      <c r="P52" s="9">
        <f>(E36+K36)/2</f>
        <v>94.758317639673578</v>
      </c>
      <c r="Q52" s="9">
        <f>(D36+L36)/2</f>
        <v>97.300690521029509</v>
      </c>
      <c r="R52" s="9">
        <f>(C36+M36)/2</f>
        <v>100</v>
      </c>
    </row>
    <row r="53" spans="2:19" ht="12.75" customHeight="1" x14ac:dyDescent="0.2">
      <c r="B53" s="13"/>
      <c r="E53" s="14" t="s">
        <v>38</v>
      </c>
      <c r="F53" s="10">
        <f>(G19+I19)/2</f>
        <v>50.925925925925924</v>
      </c>
      <c r="G53" s="10">
        <f>(F19+J19)/2</f>
        <v>30.555555555555554</v>
      </c>
      <c r="H53" s="10">
        <f>(E19+K19)/2</f>
        <v>12.037037037037035</v>
      </c>
      <c r="I53" s="10">
        <f>(D19+L19)/2</f>
        <v>3.7037037037037033</v>
      </c>
      <c r="J53" s="10">
        <f>(C19+M19)/2</f>
        <v>2.7777777777777777</v>
      </c>
      <c r="K53" s="11"/>
      <c r="L53" s="11"/>
      <c r="M53" s="4" t="s">
        <v>38</v>
      </c>
      <c r="N53" s="10">
        <f>(G37+I37)/2</f>
        <v>50.925925925925924</v>
      </c>
      <c r="O53" s="10">
        <f>(F37+J37)/2</f>
        <v>81.481481481481467</v>
      </c>
      <c r="P53" s="10">
        <f>(E37+K37)/2</f>
        <v>93.518518518518505</v>
      </c>
      <c r="Q53" s="10">
        <f>(D37+L37)/2</f>
        <v>97.2222222222222</v>
      </c>
      <c r="R53" s="10">
        <f>(C37+M37)/2</f>
        <v>99.999999999999986</v>
      </c>
    </row>
    <row r="54" spans="2:19" ht="12.75" customHeight="1" x14ac:dyDescent="0.2">
      <c r="B54" s="13"/>
      <c r="E54" s="14" t="s">
        <v>47</v>
      </c>
      <c r="F54" s="15">
        <f>(G20+I20)/2</f>
        <v>57.89473684210526</v>
      </c>
      <c r="G54" s="15">
        <f>(F20+J20)/2</f>
        <v>25.438596491228068</v>
      </c>
      <c r="H54" s="15">
        <f>(E20+K20)/2</f>
        <v>7.8947368421052619</v>
      </c>
      <c r="I54" s="15">
        <f>(D20+L20)/2</f>
        <v>4.3859649122807012</v>
      </c>
      <c r="J54" s="15">
        <f>(C20+M20)/2</f>
        <v>4.3859649122807012</v>
      </c>
      <c r="K54" s="11"/>
      <c r="L54" s="11"/>
      <c r="M54" s="4" t="s">
        <v>47</v>
      </c>
      <c r="N54" s="9">
        <f>(G38+I38)/2</f>
        <v>57.89473684210526</v>
      </c>
      <c r="O54" s="9">
        <f>(F38+J38)/2</f>
        <v>83.333333333333329</v>
      </c>
      <c r="P54" s="9">
        <f>(E38+K38)/2</f>
        <v>91.228070175438589</v>
      </c>
      <c r="Q54" s="9">
        <f>(D38+L38)/2</f>
        <v>95.614035087719287</v>
      </c>
      <c r="R54" s="9">
        <f>(C38+M38)/2</f>
        <v>99.999999999999986</v>
      </c>
    </row>
    <row r="55" spans="2:19" ht="12.75" customHeight="1" x14ac:dyDescent="0.2">
      <c r="B55" s="13"/>
      <c r="E55" s="4" t="s">
        <v>20</v>
      </c>
      <c r="F55" s="12">
        <f>SUM(F44:F54)/5</f>
        <v>52.053556678891198</v>
      </c>
      <c r="G55" s="12">
        <f t="shared" ref="G55:J55" si="4">SUM(G44:G54)/5</f>
        <v>29.933591039746261</v>
      </c>
      <c r="H55" s="12">
        <f t="shared" si="4"/>
        <v>11.204281891168597</v>
      </c>
      <c r="I55" s="12">
        <f t="shared" si="4"/>
        <v>3.7443420226649486</v>
      </c>
      <c r="J55" s="12">
        <f t="shared" si="4"/>
        <v>3.0642283675289916</v>
      </c>
      <c r="K55" s="11"/>
      <c r="L55" s="11"/>
      <c r="M55" s="4" t="s">
        <v>20</v>
      </c>
      <c r="N55" s="12">
        <f>SUM(N44:N54)/5</f>
        <v>52.053556678891198</v>
      </c>
      <c r="O55" s="12">
        <f t="shared" ref="O55:R55" si="5">SUM(O44:O54)/5</f>
        <v>81.987147718637445</v>
      </c>
      <c r="P55" s="12">
        <f t="shared" si="5"/>
        <v>93.19142960980605</v>
      </c>
      <c r="Q55" s="12">
        <f t="shared" si="5"/>
        <v>96.935771632470988</v>
      </c>
      <c r="R55" s="12">
        <f t="shared" si="5"/>
        <v>100</v>
      </c>
      <c r="S55" s="11"/>
    </row>
    <row r="56" spans="2:19" ht="12.75" customHeight="1" x14ac:dyDescent="0.2">
      <c r="B56" s="46" t="s">
        <v>26</v>
      </c>
      <c r="C56" s="46"/>
      <c r="D56" s="46"/>
      <c r="E56" s="46"/>
      <c r="F56" s="9">
        <f>(F55*3)/100</f>
        <v>1.561606700366736</v>
      </c>
      <c r="G56" s="9">
        <f>(G55*3)/100</f>
        <v>0.89800773119238786</v>
      </c>
      <c r="H56" s="9">
        <f>(H55*3)/100</f>
        <v>0.33612845673505787</v>
      </c>
      <c r="I56" s="9">
        <f>(I55*3)/100</f>
        <v>0.11233026067994846</v>
      </c>
      <c r="J56" s="9">
        <f>(J55*3)/100</f>
        <v>9.1926851025869741E-2</v>
      </c>
      <c r="K56" s="9">
        <f>SUM(F56:J56)</f>
        <v>2.9999999999999996</v>
      </c>
      <c r="L56" s="11"/>
      <c r="M56" s="16"/>
      <c r="N56" s="9">
        <f>(N55*3)/100</f>
        <v>1.561606700366736</v>
      </c>
      <c r="O56" s="9">
        <f>(O55*3)/100</f>
        <v>2.4596144315591233</v>
      </c>
      <c r="P56" s="9">
        <f>(P55*3)/100</f>
        <v>2.7957428882941815</v>
      </c>
      <c r="Q56" s="9">
        <f>(Q55*3)/100</f>
        <v>2.9080731489741298</v>
      </c>
      <c r="R56" s="9">
        <f>(R55*3)/100</f>
        <v>3</v>
      </c>
      <c r="S56" s="11"/>
    </row>
    <row r="57" spans="2:19" ht="12.75" customHeight="1" x14ac:dyDescent="0.2">
      <c r="E57" s="4"/>
      <c r="L57" s="11"/>
      <c r="M57" s="16"/>
      <c r="N57" s="17"/>
      <c r="O57" s="17"/>
      <c r="P57" s="17"/>
      <c r="Q57" s="17"/>
      <c r="R57" s="9"/>
      <c r="S57" s="11"/>
    </row>
    <row r="58" spans="2:19" x14ac:dyDescent="0.2">
      <c r="E58" s="3"/>
      <c r="F58" s="12"/>
      <c r="G58" s="12"/>
      <c r="H58" s="12"/>
      <c r="I58" s="12"/>
      <c r="J58" s="12"/>
      <c r="L58" s="11"/>
      <c r="M58" s="16"/>
      <c r="N58" s="17"/>
      <c r="O58" s="17"/>
      <c r="P58" s="17"/>
      <c r="Q58" s="17"/>
      <c r="R58" s="9"/>
      <c r="S58" s="11"/>
    </row>
    <row r="59" spans="2:19" ht="13.5" thickBot="1" x14ac:dyDescent="0.25">
      <c r="B59" s="18" t="s">
        <v>26</v>
      </c>
      <c r="E59" s="3"/>
      <c r="F59" s="12"/>
      <c r="G59" s="12"/>
      <c r="H59" s="12"/>
      <c r="I59" s="12"/>
      <c r="J59" s="12"/>
      <c r="L59" s="11"/>
      <c r="M59" s="16"/>
      <c r="N59" s="17"/>
      <c r="O59" s="17"/>
      <c r="P59" s="17"/>
      <c r="Q59" s="17"/>
      <c r="R59" s="9"/>
      <c r="S59" s="11"/>
    </row>
    <row r="60" spans="2:19" x14ac:dyDescent="0.2">
      <c r="B60" s="1" t="s">
        <v>64</v>
      </c>
      <c r="E60" s="3"/>
      <c r="F60" s="12"/>
      <c r="G60" s="12"/>
      <c r="H60" s="12"/>
      <c r="I60" s="12"/>
      <c r="J60" s="12"/>
      <c r="L60" s="11"/>
      <c r="N60" s="47" t="s">
        <v>30</v>
      </c>
      <c r="O60" s="48"/>
      <c r="P60" s="48"/>
      <c r="Q60" s="48"/>
      <c r="R60" s="48"/>
      <c r="S60" s="49"/>
    </row>
    <row r="61" spans="2:19" x14ac:dyDescent="0.2">
      <c r="B61" s="1" t="s">
        <v>65</v>
      </c>
      <c r="E61" s="3"/>
      <c r="F61" s="12"/>
      <c r="G61" s="12"/>
      <c r="H61" s="12"/>
      <c r="I61" s="12"/>
      <c r="J61" s="12"/>
      <c r="N61" s="34" t="s">
        <v>27</v>
      </c>
      <c r="O61" s="35"/>
      <c r="P61" s="35"/>
      <c r="Q61" s="35"/>
      <c r="R61" s="35"/>
      <c r="S61" s="36"/>
    </row>
    <row r="62" spans="2:19" x14ac:dyDescent="0.2">
      <c r="B62" s="1" t="s">
        <v>66</v>
      </c>
      <c r="J62" s="12"/>
      <c r="N62" s="34" t="s">
        <v>28</v>
      </c>
      <c r="O62" s="35"/>
      <c r="P62" s="35"/>
      <c r="Q62" s="35"/>
      <c r="R62" s="35"/>
      <c r="S62" s="36"/>
    </row>
    <row r="63" spans="2:19" ht="13.5" thickBot="1" x14ac:dyDescent="0.25">
      <c r="B63" s="1" t="s">
        <v>67</v>
      </c>
      <c r="J63" s="12"/>
      <c r="N63" s="37" t="s">
        <v>29</v>
      </c>
      <c r="O63" s="38"/>
      <c r="P63" s="38"/>
      <c r="Q63" s="38"/>
      <c r="R63" s="38"/>
      <c r="S63" s="39"/>
    </row>
    <row r="64" spans="2:19" x14ac:dyDescent="0.2">
      <c r="B64" s="1" t="s">
        <v>68</v>
      </c>
      <c r="N64" s="19"/>
      <c r="O64" s="20" t="s">
        <v>14</v>
      </c>
      <c r="P64" s="20" t="s">
        <v>14</v>
      </c>
      <c r="Q64" s="20" t="s">
        <v>14</v>
      </c>
      <c r="R64" s="20" t="s">
        <v>14</v>
      </c>
      <c r="S64" s="20" t="s">
        <v>14</v>
      </c>
    </row>
    <row r="65" spans="2:19" ht="13.5" thickBot="1" x14ac:dyDescent="0.25">
      <c r="N65" s="13"/>
      <c r="O65" s="21" t="s">
        <v>15</v>
      </c>
      <c r="P65" s="21" t="s">
        <v>2</v>
      </c>
      <c r="Q65" s="21" t="s">
        <v>1</v>
      </c>
      <c r="R65" s="21" t="s">
        <v>0</v>
      </c>
      <c r="S65" s="21" t="s">
        <v>52</v>
      </c>
    </row>
    <row r="66" spans="2:19" ht="13.5" thickBot="1" x14ac:dyDescent="0.25">
      <c r="N66" s="13" t="s">
        <v>32</v>
      </c>
      <c r="O66" s="22">
        <v>52.053556678891198</v>
      </c>
      <c r="P66" s="22">
        <v>29.933591039746261</v>
      </c>
      <c r="Q66" s="22">
        <v>11.204281891168597</v>
      </c>
      <c r="R66" s="22">
        <v>3.7443420226649486</v>
      </c>
      <c r="S66" s="22">
        <v>3.0642283675289916</v>
      </c>
    </row>
    <row r="67" spans="2:19" ht="13.5" thickBot="1" x14ac:dyDescent="0.25">
      <c r="B67" s="18"/>
      <c r="E67" s="3"/>
      <c r="F67" s="12"/>
      <c r="G67" s="12"/>
      <c r="O67" s="12"/>
      <c r="P67" s="12"/>
      <c r="Q67" s="12"/>
      <c r="R67" s="12"/>
      <c r="S67" s="12"/>
    </row>
    <row r="68" spans="2:19" ht="13.5" thickBot="1" x14ac:dyDescent="0.25">
      <c r="E68" s="3"/>
      <c r="F68" s="12"/>
      <c r="G68" s="12"/>
      <c r="O68" s="23" t="s">
        <v>16</v>
      </c>
      <c r="P68" s="23" t="s">
        <v>31</v>
      </c>
      <c r="Q68" s="23" t="s">
        <v>13</v>
      </c>
      <c r="R68" s="23" t="s">
        <v>9</v>
      </c>
      <c r="S68" s="12"/>
    </row>
    <row r="69" spans="2:19" x14ac:dyDescent="0.2">
      <c r="E69" s="3"/>
      <c r="F69" s="12"/>
      <c r="G69" s="12"/>
      <c r="N69" s="13" t="s">
        <v>109</v>
      </c>
      <c r="O69" s="24">
        <f>F56/3</f>
        <v>0.520535566788912</v>
      </c>
      <c r="P69" s="24">
        <f>G56/5</f>
        <v>0.17960154623847757</v>
      </c>
      <c r="Q69" s="24">
        <f>H56/8</f>
        <v>4.2016057091882233E-2</v>
      </c>
      <c r="R69" s="24">
        <f>I56/8</f>
        <v>1.4041282584993557E-2</v>
      </c>
    </row>
    <row r="71" spans="2:19" x14ac:dyDescent="0.2">
      <c r="N71" s="13" t="s">
        <v>95</v>
      </c>
      <c r="O71" s="1" t="s">
        <v>110</v>
      </c>
    </row>
    <row r="72" spans="2:19" x14ac:dyDescent="0.2">
      <c r="O72" s="1" t="s">
        <v>111</v>
      </c>
    </row>
    <row r="73" spans="2:19" x14ac:dyDescent="0.2">
      <c r="O73" s="1" t="s">
        <v>112</v>
      </c>
    </row>
    <row r="74" spans="2:19" x14ac:dyDescent="0.2">
      <c r="O74" s="1" t="s">
        <v>113</v>
      </c>
    </row>
    <row r="75" spans="2:19" x14ac:dyDescent="0.2">
      <c r="O75" s="1" t="s">
        <v>114</v>
      </c>
    </row>
  </sheetData>
  <mergeCells count="12">
    <mergeCell ref="B2:N2"/>
    <mergeCell ref="B56:E56"/>
    <mergeCell ref="N42:R42"/>
    <mergeCell ref="N60:S60"/>
    <mergeCell ref="N61:S61"/>
    <mergeCell ref="N62:S62"/>
    <mergeCell ref="N63:S63"/>
    <mergeCell ref="F42:J42"/>
    <mergeCell ref="C8:G8"/>
    <mergeCell ref="I8:M8"/>
    <mergeCell ref="C26:G26"/>
    <mergeCell ref="I26:M2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81"/>
  <sheetViews>
    <sheetView workbookViewId="0">
      <selection activeCell="K3" sqref="K3"/>
    </sheetView>
  </sheetViews>
  <sheetFormatPr defaultRowHeight="12.75" x14ac:dyDescent="0.2"/>
  <cols>
    <col min="1" max="1" width="5.5703125" style="1" customWidth="1"/>
    <col min="2" max="13" width="9.140625" style="1"/>
    <col min="14" max="19" width="10.7109375" style="1" customWidth="1"/>
    <col min="20" max="16384" width="9.140625" style="1"/>
  </cols>
  <sheetData>
    <row r="2" spans="2:14" ht="18.75" x14ac:dyDescent="0.3">
      <c r="B2" s="43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x14ac:dyDescent="0.2">
      <c r="B3" s="2"/>
    </row>
    <row r="4" spans="2:14" x14ac:dyDescent="0.2">
      <c r="B4" s="1" t="s">
        <v>36</v>
      </c>
    </row>
    <row r="5" spans="2:14" x14ac:dyDescent="0.2">
      <c r="B5" s="1" t="s">
        <v>117</v>
      </c>
    </row>
    <row r="6" spans="2:14" x14ac:dyDescent="0.2">
      <c r="B6" s="1" t="s">
        <v>115</v>
      </c>
    </row>
    <row r="7" spans="2:14" ht="13.5" thickBot="1" x14ac:dyDescent="0.25"/>
    <row r="8" spans="2:14" s="29" customFormat="1" ht="15" customHeight="1" thickBot="1" x14ac:dyDescent="0.3">
      <c r="B8" s="30"/>
      <c r="C8" s="40" t="s">
        <v>18</v>
      </c>
      <c r="D8" s="41"/>
      <c r="E8" s="41"/>
      <c r="F8" s="41"/>
      <c r="G8" s="42"/>
      <c r="H8" s="31"/>
      <c r="I8" s="40" t="s">
        <v>19</v>
      </c>
      <c r="J8" s="41"/>
      <c r="K8" s="41"/>
      <c r="L8" s="41"/>
      <c r="M8" s="42"/>
    </row>
    <row r="9" spans="2:14" ht="12.75" customHeight="1" thickBot="1" x14ac:dyDescent="0.25">
      <c r="B9" s="3" t="s">
        <v>33</v>
      </c>
      <c r="C9" s="5" t="s">
        <v>71</v>
      </c>
      <c r="D9" s="6" t="s">
        <v>3</v>
      </c>
      <c r="E9" s="6" t="s">
        <v>0</v>
      </c>
      <c r="F9" s="6" t="s">
        <v>1</v>
      </c>
      <c r="G9" s="6" t="s">
        <v>2</v>
      </c>
      <c r="H9" s="7"/>
      <c r="I9" s="6" t="s">
        <v>2</v>
      </c>
      <c r="J9" s="6" t="s">
        <v>1</v>
      </c>
      <c r="K9" s="6" t="s">
        <v>0</v>
      </c>
      <c r="L9" s="6" t="s">
        <v>3</v>
      </c>
      <c r="M9" s="8" t="s">
        <v>71</v>
      </c>
    </row>
    <row r="10" spans="2:14" ht="12.75" customHeight="1" x14ac:dyDescent="0.2">
      <c r="B10" s="3" t="s">
        <v>48</v>
      </c>
      <c r="C10" s="9">
        <v>3.2894736842105261</v>
      </c>
      <c r="D10" s="9">
        <v>6.5789473684210522</v>
      </c>
      <c r="E10" s="9">
        <v>10.526315789473683</v>
      </c>
      <c r="F10" s="9">
        <v>79.60526315789474</v>
      </c>
      <c r="G10" s="9"/>
      <c r="H10" s="9"/>
      <c r="I10" s="9"/>
      <c r="J10" s="9">
        <v>77.777777777777786</v>
      </c>
      <c r="K10" s="9">
        <v>15.277777777777779</v>
      </c>
      <c r="L10" s="9">
        <v>5.5555555555555554</v>
      </c>
      <c r="M10" s="9">
        <v>1.3888888888888888</v>
      </c>
    </row>
    <row r="11" spans="2:14" ht="12.75" customHeight="1" x14ac:dyDescent="0.2">
      <c r="B11" s="3" t="s">
        <v>49</v>
      </c>
      <c r="C11" s="9">
        <v>3.2894736842105261</v>
      </c>
      <c r="D11" s="9">
        <v>7.2368421052631584</v>
      </c>
      <c r="E11" s="9">
        <v>9.8684210526315788</v>
      </c>
      <c r="F11" s="9">
        <v>79.60526315789474</v>
      </c>
      <c r="G11" s="9"/>
      <c r="H11" s="9"/>
      <c r="I11" s="9"/>
      <c r="J11" s="9">
        <v>83.55263157894737</v>
      </c>
      <c r="K11" s="9">
        <v>9.8684210526315788</v>
      </c>
      <c r="L11" s="9">
        <v>3.9473684210526314</v>
      </c>
      <c r="M11" s="9">
        <v>2.6315789473684208</v>
      </c>
    </row>
    <row r="12" spans="2:14" ht="12.75" customHeight="1" x14ac:dyDescent="0.2">
      <c r="B12" s="3" t="s">
        <v>39</v>
      </c>
      <c r="C12" s="10">
        <v>5.2631578947368416</v>
      </c>
      <c r="D12" s="10">
        <v>7.2368421052631584</v>
      </c>
      <c r="E12" s="10">
        <v>10.526315789473683</v>
      </c>
      <c r="F12" s="10">
        <f>F32-G12</f>
        <v>26.313684210526318</v>
      </c>
      <c r="G12" s="10">
        <v>50.66</v>
      </c>
      <c r="H12" s="9"/>
      <c r="I12" s="10">
        <v>58.55</v>
      </c>
      <c r="J12" s="10">
        <f>J32-I12</f>
        <v>25.002631578947373</v>
      </c>
      <c r="K12" s="10">
        <v>9.2105263157894726</v>
      </c>
      <c r="L12" s="10">
        <v>5.2631578947368416</v>
      </c>
      <c r="M12" s="10">
        <v>1.9736842105263157</v>
      </c>
    </row>
    <row r="13" spans="2:14" ht="12.75" customHeight="1" x14ac:dyDescent="0.2">
      <c r="B13" s="3" t="s">
        <v>41</v>
      </c>
      <c r="C13" s="9">
        <v>4.1666666666666661</v>
      </c>
      <c r="D13" s="9">
        <v>2.083333333333333</v>
      </c>
      <c r="E13" s="9">
        <v>6.9444444444444446</v>
      </c>
      <c r="F13" s="9">
        <v>29.861111111111111</v>
      </c>
      <c r="G13" s="9">
        <v>56.944444444444443</v>
      </c>
      <c r="I13" s="9">
        <v>65.131578947368425</v>
      </c>
      <c r="J13" s="9">
        <v>23.026315789473685</v>
      </c>
      <c r="K13" s="9">
        <v>9.2105263157894726</v>
      </c>
      <c r="L13" s="9">
        <v>1.3157894736842104</v>
      </c>
      <c r="M13" s="9">
        <v>1.3157894736842104</v>
      </c>
    </row>
    <row r="14" spans="2:14" ht="12.75" customHeight="1" x14ac:dyDescent="0.2">
      <c r="B14" s="3" t="s">
        <v>42</v>
      </c>
      <c r="C14" s="9">
        <v>2.6315789473684208</v>
      </c>
      <c r="D14" s="9">
        <v>2.6315789473684208</v>
      </c>
      <c r="E14" s="9">
        <v>7.8947368421052628</v>
      </c>
      <c r="F14" s="9">
        <v>25</v>
      </c>
      <c r="G14" s="9">
        <v>61.842105263157897</v>
      </c>
      <c r="I14" s="9">
        <v>69.73684210526315</v>
      </c>
      <c r="J14" s="9">
        <v>19.078947368421055</v>
      </c>
      <c r="K14" s="9">
        <v>5.9210526315789469</v>
      </c>
      <c r="L14" s="9">
        <v>1.3157894736842104</v>
      </c>
      <c r="M14" s="9">
        <v>3.9473684210526314</v>
      </c>
    </row>
    <row r="15" spans="2:14" ht="12.75" customHeight="1" x14ac:dyDescent="0.2">
      <c r="B15" s="3" t="s">
        <v>40</v>
      </c>
      <c r="C15" s="10">
        <v>7.2368421052631584</v>
      </c>
      <c r="D15" s="10">
        <v>1.9736842105263157</v>
      </c>
      <c r="E15" s="10">
        <v>6.5789473684210522</v>
      </c>
      <c r="F15" s="10">
        <v>25.657894736842106</v>
      </c>
      <c r="G15" s="10">
        <v>58.55263157894737</v>
      </c>
      <c r="I15" s="10">
        <v>63.815789473684212</v>
      </c>
      <c r="J15" s="10">
        <v>25</v>
      </c>
      <c r="K15" s="10">
        <v>5.9210526315789469</v>
      </c>
      <c r="L15" s="10">
        <v>0.6578947368421052</v>
      </c>
      <c r="M15" s="10">
        <v>4.6052631578947363</v>
      </c>
    </row>
    <row r="16" spans="2:14" ht="12.75" customHeight="1" x14ac:dyDescent="0.2">
      <c r="B16" s="3" t="s">
        <v>43</v>
      </c>
      <c r="C16" s="9">
        <v>2.7777777777777777</v>
      </c>
      <c r="D16" s="9">
        <v>2.7777777777777777</v>
      </c>
      <c r="E16" s="9">
        <v>8.3333333333333321</v>
      </c>
      <c r="F16" s="9">
        <v>23.611111111111111</v>
      </c>
      <c r="G16" s="9">
        <v>62.5</v>
      </c>
      <c r="I16" s="9">
        <v>64.583333333333343</v>
      </c>
      <c r="J16" s="9">
        <v>27.083333333333332</v>
      </c>
      <c r="K16" s="9">
        <v>6.9444444444444446</v>
      </c>
      <c r="L16" s="9">
        <v>1.3888888888888888</v>
      </c>
      <c r="M16" s="9">
        <v>0</v>
      </c>
    </row>
    <row r="17" spans="2:14" ht="12.75" customHeight="1" x14ac:dyDescent="0.2">
      <c r="B17" s="3" t="s">
        <v>44</v>
      </c>
      <c r="C17" s="9">
        <v>4.6052631578947363</v>
      </c>
      <c r="D17" s="9">
        <v>1.9736842105263157</v>
      </c>
      <c r="E17" s="9">
        <v>8.5526315789473681</v>
      </c>
      <c r="F17" s="9">
        <v>27.631578947368425</v>
      </c>
      <c r="G17" s="9">
        <v>57.23684210526315</v>
      </c>
      <c r="I17" s="9">
        <v>66.666666666666657</v>
      </c>
      <c r="J17" s="9">
        <v>21.527777777777779</v>
      </c>
      <c r="K17" s="9">
        <v>4.8611111111111116</v>
      </c>
      <c r="L17" s="9">
        <v>2.083333333333333</v>
      </c>
      <c r="M17" s="9">
        <v>4.8611111111111116</v>
      </c>
    </row>
    <row r="18" spans="2:14" ht="12.75" customHeight="1" x14ac:dyDescent="0.2">
      <c r="B18" s="3" t="s">
        <v>37</v>
      </c>
      <c r="C18" s="10">
        <v>6.5789473684210522</v>
      </c>
      <c r="D18" s="10">
        <v>2.6315789473684208</v>
      </c>
      <c r="E18" s="10">
        <v>13.157894736842104</v>
      </c>
      <c r="F18" s="10">
        <v>25.657894736842106</v>
      </c>
      <c r="G18" s="10">
        <v>51.973684210526315</v>
      </c>
      <c r="H18" s="11"/>
      <c r="I18" s="10">
        <v>68.421052631578945</v>
      </c>
      <c r="J18" s="10">
        <v>19.736842105263158</v>
      </c>
      <c r="K18" s="10">
        <v>7.8947368421052628</v>
      </c>
      <c r="L18" s="10">
        <v>1.3157894736842104</v>
      </c>
      <c r="M18" s="10">
        <v>2.6315789473684208</v>
      </c>
      <c r="N18" s="11"/>
    </row>
    <row r="19" spans="2:14" ht="12.75" customHeight="1" x14ac:dyDescent="0.2">
      <c r="B19" s="3" t="s">
        <v>45</v>
      </c>
      <c r="C19" s="9">
        <v>2.6315789473684208</v>
      </c>
      <c r="D19" s="9">
        <v>2.6315789473684208</v>
      </c>
      <c r="E19" s="9">
        <v>8.5526315789473681</v>
      </c>
      <c r="F19" s="9">
        <v>31.578947368421051</v>
      </c>
      <c r="G19" s="9">
        <v>54.605263157894733</v>
      </c>
      <c r="H19" s="11"/>
      <c r="I19" s="9">
        <v>56.944444444444443</v>
      </c>
      <c r="J19" s="9">
        <v>29.166666666666668</v>
      </c>
      <c r="K19" s="9">
        <v>7.6388888888888893</v>
      </c>
      <c r="L19" s="9">
        <v>2.083333333333333</v>
      </c>
      <c r="M19" s="9">
        <v>4.1666666666666661</v>
      </c>
      <c r="N19" s="11"/>
    </row>
    <row r="20" spans="2:14" ht="12.75" customHeight="1" x14ac:dyDescent="0.2">
      <c r="B20" s="3" t="s">
        <v>46</v>
      </c>
      <c r="C20" s="9">
        <v>4.6052631578947363</v>
      </c>
      <c r="D20" s="9">
        <v>2.6315789473684208</v>
      </c>
      <c r="E20" s="9">
        <v>9.8684210526315788</v>
      </c>
      <c r="F20" s="9">
        <v>25.657894736842106</v>
      </c>
      <c r="G20" s="9">
        <v>57.23684210526315</v>
      </c>
      <c r="H20" s="11"/>
      <c r="I20" s="9">
        <v>59.868421052631582</v>
      </c>
      <c r="J20" s="9">
        <v>28.947368421052634</v>
      </c>
      <c r="K20" s="9">
        <v>7.2368421052631584</v>
      </c>
      <c r="L20" s="9">
        <v>2.6315789473684208</v>
      </c>
      <c r="M20" s="9">
        <v>1.3157894736842104</v>
      </c>
      <c r="N20" s="11"/>
    </row>
    <row r="21" spans="2:14" ht="12.75" customHeight="1" x14ac:dyDescent="0.2">
      <c r="B21" s="3" t="s">
        <v>38</v>
      </c>
      <c r="C21" s="10">
        <v>8.3333333333333321</v>
      </c>
      <c r="D21" s="10">
        <v>3.4722222222222223</v>
      </c>
      <c r="E21" s="10">
        <v>9.7222222222222232</v>
      </c>
      <c r="F21" s="10">
        <v>21.527777777777779</v>
      </c>
      <c r="G21" s="10">
        <v>56.944444444444443</v>
      </c>
      <c r="H21" s="11"/>
      <c r="I21" s="10">
        <v>59.722222222222221</v>
      </c>
      <c r="J21" s="10">
        <v>27.083333333333332</v>
      </c>
      <c r="K21" s="10">
        <v>9.0277777777777768</v>
      </c>
      <c r="L21" s="10">
        <v>0.69444444444444442</v>
      </c>
      <c r="M21" s="10">
        <v>3.4722222222222223</v>
      </c>
      <c r="N21" s="11"/>
    </row>
    <row r="22" spans="2:14" ht="12.75" customHeight="1" x14ac:dyDescent="0.2">
      <c r="B22" s="3" t="s">
        <v>47</v>
      </c>
      <c r="C22" s="9">
        <v>7.2368421052631584</v>
      </c>
      <c r="D22" s="9">
        <v>4.6052631578947363</v>
      </c>
      <c r="E22" s="9">
        <v>6.5789473684210522</v>
      </c>
      <c r="F22" s="9">
        <v>19.736842105263158</v>
      </c>
      <c r="G22" s="9">
        <v>61.842105263157897</v>
      </c>
      <c r="H22" s="11"/>
      <c r="I22" s="9">
        <v>59.868421052631582</v>
      </c>
      <c r="J22" s="9">
        <v>24.342105263157894</v>
      </c>
      <c r="K22" s="9">
        <v>8.5526315789473681</v>
      </c>
      <c r="L22" s="9">
        <v>1.9736842105263157</v>
      </c>
      <c r="M22" s="9">
        <v>5.2631578947368416</v>
      </c>
      <c r="N22" s="11"/>
    </row>
    <row r="23" spans="2:14" ht="12.75" customHeight="1" x14ac:dyDescent="0.2">
      <c r="B23" s="3" t="s">
        <v>20</v>
      </c>
      <c r="C23" s="12">
        <f t="shared" ref="C23:F23" si="0">SUM(C12:C22)/11</f>
        <v>5.0970228601807541</v>
      </c>
      <c r="D23" s="12">
        <f t="shared" si="0"/>
        <v>3.1499202551834129</v>
      </c>
      <c r="E23" s="12">
        <f t="shared" si="0"/>
        <v>8.7918660287081334</v>
      </c>
      <c r="F23" s="12">
        <f t="shared" si="0"/>
        <v>25.657703349282301</v>
      </c>
      <c r="G23" s="12">
        <f>SUM(G12:G22)/11</f>
        <v>57.303487506645403</v>
      </c>
      <c r="H23" s="12"/>
      <c r="I23" s="12">
        <f>SUM(I12:I22)/11</f>
        <v>63.028070175438593</v>
      </c>
      <c r="J23" s="12">
        <f t="shared" ref="J23:M23" si="1">SUM(J12:J22)/11</f>
        <v>24.545029239766084</v>
      </c>
      <c r="K23" s="12">
        <f t="shared" si="1"/>
        <v>7.4926900584795311</v>
      </c>
      <c r="L23" s="12">
        <f t="shared" si="1"/>
        <v>1.8839712918660287</v>
      </c>
      <c r="M23" s="12">
        <f t="shared" si="1"/>
        <v>3.0502392344497604</v>
      </c>
      <c r="N23" s="11"/>
    </row>
    <row r="24" spans="2:14" ht="12.75" customHeight="1" x14ac:dyDescent="0.2">
      <c r="B24" s="3"/>
      <c r="F24" s="11"/>
      <c r="J24" s="11"/>
    </row>
    <row r="25" spans="2:14" ht="12.75" customHeight="1" x14ac:dyDescent="0.2">
      <c r="B25" s="26" t="s">
        <v>21</v>
      </c>
      <c r="C25" s="27" t="s">
        <v>51</v>
      </c>
      <c r="F25" s="11"/>
      <c r="J25" s="11"/>
    </row>
    <row r="26" spans="2:14" ht="12.75" customHeight="1" x14ac:dyDescent="0.2">
      <c r="B26" s="3"/>
      <c r="C26" s="27" t="s">
        <v>54</v>
      </c>
    </row>
    <row r="27" spans="2:14" ht="12.75" customHeight="1" thickBot="1" x14ac:dyDescent="0.25">
      <c r="B27" s="3"/>
    </row>
    <row r="28" spans="2:14" s="29" customFormat="1" ht="15" customHeight="1" thickBot="1" x14ac:dyDescent="0.3">
      <c r="B28" s="30"/>
      <c r="C28" s="40" t="s">
        <v>55</v>
      </c>
      <c r="D28" s="41"/>
      <c r="E28" s="41"/>
      <c r="F28" s="41"/>
      <c r="G28" s="42"/>
      <c r="H28" s="4"/>
      <c r="I28" s="40" t="s">
        <v>56</v>
      </c>
      <c r="J28" s="41"/>
      <c r="K28" s="41"/>
      <c r="L28" s="41"/>
      <c r="M28" s="42"/>
    </row>
    <row r="29" spans="2:14" ht="12.75" customHeight="1" thickBot="1" x14ac:dyDescent="0.25">
      <c r="B29" s="3" t="s">
        <v>33</v>
      </c>
      <c r="C29" s="5" t="s">
        <v>71</v>
      </c>
      <c r="D29" s="6" t="s">
        <v>3</v>
      </c>
      <c r="E29" s="6" t="s">
        <v>0</v>
      </c>
      <c r="F29" s="6" t="s">
        <v>1</v>
      </c>
      <c r="G29" s="6" t="s">
        <v>2</v>
      </c>
      <c r="H29" s="7"/>
      <c r="I29" s="6" t="s">
        <v>2</v>
      </c>
      <c r="J29" s="6" t="s">
        <v>1</v>
      </c>
      <c r="K29" s="6" t="s">
        <v>0</v>
      </c>
      <c r="L29" s="6" t="s">
        <v>3</v>
      </c>
      <c r="M29" s="8" t="s">
        <v>71</v>
      </c>
    </row>
    <row r="30" spans="2:14" ht="12.75" customHeight="1" x14ac:dyDescent="0.2">
      <c r="B30" s="3" t="s">
        <v>48</v>
      </c>
      <c r="C30" s="9">
        <v>100</v>
      </c>
      <c r="D30" s="9">
        <v>96.71052631578948</v>
      </c>
      <c r="E30" s="9">
        <v>90.131578947368425</v>
      </c>
      <c r="F30" s="9">
        <v>79.60526315789474</v>
      </c>
      <c r="G30" s="9"/>
      <c r="H30" s="9"/>
      <c r="I30" s="9"/>
      <c r="J30" s="9">
        <v>77.777777777777786</v>
      </c>
      <c r="K30" s="9">
        <v>93.055555555555571</v>
      </c>
      <c r="L30" s="9">
        <v>98.611111111111128</v>
      </c>
      <c r="M30" s="9">
        <v>100</v>
      </c>
    </row>
    <row r="31" spans="2:14" ht="12.75" customHeight="1" x14ac:dyDescent="0.2">
      <c r="B31" s="3" t="s">
        <v>49</v>
      </c>
      <c r="C31" s="9">
        <v>100</v>
      </c>
      <c r="D31" s="9">
        <v>96.71052631578948</v>
      </c>
      <c r="E31" s="9">
        <v>89.473684210526315</v>
      </c>
      <c r="F31" s="9">
        <v>79.60526315789474</v>
      </c>
      <c r="G31" s="9"/>
      <c r="H31" s="9"/>
      <c r="I31" s="9"/>
      <c r="J31" s="9">
        <v>83.55263157894737</v>
      </c>
      <c r="K31" s="9">
        <v>93.421052631578945</v>
      </c>
      <c r="L31" s="9">
        <v>97.368421052631575</v>
      </c>
      <c r="M31" s="9">
        <v>100</v>
      </c>
    </row>
    <row r="32" spans="2:14" ht="12.75" customHeight="1" x14ac:dyDescent="0.2">
      <c r="B32" s="3" t="s">
        <v>39</v>
      </c>
      <c r="C32" s="10">
        <v>100</v>
      </c>
      <c r="D32" s="10">
        <v>94.736842105263165</v>
      </c>
      <c r="E32" s="10">
        <v>87.5</v>
      </c>
      <c r="F32" s="10">
        <v>76.973684210526315</v>
      </c>
      <c r="G32" s="10">
        <v>50.66</v>
      </c>
      <c r="H32" s="11"/>
      <c r="I32" s="10">
        <v>58.55</v>
      </c>
      <c r="J32" s="10">
        <v>83.55263157894737</v>
      </c>
      <c r="K32" s="10">
        <v>92.76315789473685</v>
      </c>
      <c r="L32" s="10">
        <v>98.026315789473685</v>
      </c>
      <c r="M32" s="10">
        <v>100</v>
      </c>
    </row>
    <row r="33" spans="2:18" ht="12.75" customHeight="1" x14ac:dyDescent="0.2">
      <c r="B33" s="3" t="s">
        <v>41</v>
      </c>
      <c r="C33" s="9">
        <f>D33+C13</f>
        <v>100</v>
      </c>
      <c r="D33" s="9">
        <f>E33+D13</f>
        <v>95.833333333333329</v>
      </c>
      <c r="E33" s="9">
        <f>F33+E13</f>
        <v>93.75</v>
      </c>
      <c r="F33" s="9">
        <f>G13+F13</f>
        <v>86.805555555555557</v>
      </c>
      <c r="G33" s="9">
        <f>G13</f>
        <v>56.944444444444443</v>
      </c>
      <c r="I33" s="9">
        <f>I13</f>
        <v>65.131578947368425</v>
      </c>
      <c r="J33" s="9">
        <f>I33+J13</f>
        <v>88.15789473684211</v>
      </c>
      <c r="K33" s="9">
        <f>J33+K13</f>
        <v>97.368421052631589</v>
      </c>
      <c r="L33" s="9">
        <f>K33+L13</f>
        <v>98.684210526315795</v>
      </c>
      <c r="M33" s="9">
        <f>L33+M13</f>
        <v>100</v>
      </c>
    </row>
    <row r="34" spans="2:18" ht="12.75" customHeight="1" x14ac:dyDescent="0.2">
      <c r="B34" s="3" t="s">
        <v>42</v>
      </c>
      <c r="C34" s="9">
        <f>G14+F14+E14+D14+C14</f>
        <v>100</v>
      </c>
      <c r="D34" s="9">
        <f>G14+F14+E14+D14</f>
        <v>97.368421052631575</v>
      </c>
      <c r="E34" s="9">
        <f>G14+F14+E14</f>
        <v>94.73684210526315</v>
      </c>
      <c r="F34" s="9">
        <f>G14+F14</f>
        <v>86.84210526315789</v>
      </c>
      <c r="G34" s="9">
        <f>G14</f>
        <v>61.842105263157897</v>
      </c>
      <c r="I34" s="9">
        <f>I14</f>
        <v>69.73684210526315</v>
      </c>
      <c r="J34" s="9">
        <f>I14+J14</f>
        <v>88.815789473684205</v>
      </c>
      <c r="K34" s="9">
        <f>I14+J14+K14</f>
        <v>94.73684210526315</v>
      </c>
      <c r="L34" s="9">
        <f>I14+J14+K14+L14</f>
        <v>96.052631578947356</v>
      </c>
      <c r="M34" s="9">
        <f>I14+J14+K14+L14+M14</f>
        <v>99.999999999999986</v>
      </c>
    </row>
    <row r="35" spans="2:18" ht="12.75" customHeight="1" x14ac:dyDescent="0.2">
      <c r="B35" s="3" t="s">
        <v>40</v>
      </c>
      <c r="C35" s="10">
        <f>G15+F15+E15+D15+C15</f>
        <v>100.00000000000001</v>
      </c>
      <c r="D35" s="10">
        <f>G15+F15+E15+D15</f>
        <v>92.76315789473685</v>
      </c>
      <c r="E35" s="10">
        <f>G15+F15+E15</f>
        <v>90.789473684210535</v>
      </c>
      <c r="F35" s="10">
        <f>G15+F15</f>
        <v>84.21052631578948</v>
      </c>
      <c r="G35" s="10">
        <f>G15</f>
        <v>58.55263157894737</v>
      </c>
      <c r="H35" s="11"/>
      <c r="I35" s="10">
        <f>I15</f>
        <v>63.815789473684212</v>
      </c>
      <c r="J35" s="10">
        <f>I15+J15</f>
        <v>88.81578947368422</v>
      </c>
      <c r="K35" s="10">
        <f>I15+J15+K15</f>
        <v>94.736842105263165</v>
      </c>
      <c r="L35" s="10">
        <f>I15+J15+K15+L15</f>
        <v>95.394736842105274</v>
      </c>
      <c r="M35" s="10">
        <f>I15+J15+K15+L15+M15</f>
        <v>100.00000000000001</v>
      </c>
    </row>
    <row r="36" spans="2:18" ht="12.75" customHeight="1" x14ac:dyDescent="0.2">
      <c r="B36" s="3" t="s">
        <v>43</v>
      </c>
      <c r="C36" s="9">
        <f>G16+F16+E16+D16+C16</f>
        <v>99.999999999999986</v>
      </c>
      <c r="D36" s="9">
        <f>G16+F16+E16+D16</f>
        <v>97.222222222222214</v>
      </c>
      <c r="E36" s="9">
        <f>G16+F16+E16</f>
        <v>94.444444444444443</v>
      </c>
      <c r="F36" s="9">
        <f>G16+F16</f>
        <v>86.111111111111114</v>
      </c>
      <c r="G36" s="9">
        <f>G16</f>
        <v>62.5</v>
      </c>
      <c r="I36" s="9">
        <f>I16</f>
        <v>64.583333333333343</v>
      </c>
      <c r="J36" s="9">
        <f>I16+J16</f>
        <v>91.666666666666671</v>
      </c>
      <c r="K36" s="9">
        <f>I16+J16+K16</f>
        <v>98.611111111111114</v>
      </c>
      <c r="L36" s="9">
        <f>I16+J16+K16+L16</f>
        <v>100</v>
      </c>
      <c r="M36" s="9">
        <f>I16+J16+K16+L16+M16</f>
        <v>100</v>
      </c>
    </row>
    <row r="37" spans="2:18" ht="12.75" customHeight="1" x14ac:dyDescent="0.2">
      <c r="B37" s="3" t="s">
        <v>44</v>
      </c>
      <c r="C37" s="9">
        <v>100</v>
      </c>
      <c r="D37" s="9">
        <v>95.39473684210526</v>
      </c>
      <c r="E37" s="9">
        <v>93.421052631578945</v>
      </c>
      <c r="F37" s="9">
        <v>84.868421052631575</v>
      </c>
      <c r="G37" s="9">
        <v>57.23684210526315</v>
      </c>
      <c r="I37" s="9">
        <v>66.666666666666657</v>
      </c>
      <c r="J37" s="9">
        <v>88.194444444444429</v>
      </c>
      <c r="K37" s="9">
        <v>93.055555555555543</v>
      </c>
      <c r="L37" s="9">
        <v>95.138888888888872</v>
      </c>
      <c r="M37" s="9">
        <v>99.999999999999986</v>
      </c>
    </row>
    <row r="38" spans="2:18" ht="12.75" customHeight="1" x14ac:dyDescent="0.2">
      <c r="B38" s="3" t="s">
        <v>37</v>
      </c>
      <c r="C38" s="10">
        <v>100.00000000000001</v>
      </c>
      <c r="D38" s="10">
        <v>93.421052631578959</v>
      </c>
      <c r="E38" s="10">
        <v>90.789473684210535</v>
      </c>
      <c r="F38" s="10">
        <v>77.631578947368425</v>
      </c>
      <c r="G38" s="10">
        <v>51.973684210526315</v>
      </c>
      <c r="H38" s="11"/>
      <c r="I38" s="10">
        <v>68.421052631578945</v>
      </c>
      <c r="J38" s="10">
        <v>88.15789473684211</v>
      </c>
      <c r="K38" s="10">
        <v>96.05263157894737</v>
      </c>
      <c r="L38" s="10">
        <v>97.368421052631575</v>
      </c>
      <c r="M38" s="10">
        <v>100</v>
      </c>
    </row>
    <row r="39" spans="2:18" ht="12.75" customHeight="1" x14ac:dyDescent="0.2">
      <c r="B39" s="3" t="s">
        <v>45</v>
      </c>
      <c r="C39" s="9">
        <v>100</v>
      </c>
      <c r="D39" s="9">
        <v>97.368421052631575</v>
      </c>
      <c r="E39" s="9">
        <v>94.73684210526315</v>
      </c>
      <c r="F39" s="9">
        <v>86.18421052631578</v>
      </c>
      <c r="G39" s="9">
        <v>54.605263157894733</v>
      </c>
      <c r="I39" s="9">
        <v>56.944444444444443</v>
      </c>
      <c r="J39" s="9">
        <v>86.111111111111114</v>
      </c>
      <c r="K39" s="9">
        <v>93.75</v>
      </c>
      <c r="L39" s="9">
        <v>95.833333333333329</v>
      </c>
      <c r="M39" s="9">
        <v>100</v>
      </c>
    </row>
    <row r="40" spans="2:18" ht="12.75" customHeight="1" x14ac:dyDescent="0.2">
      <c r="B40" s="3" t="s">
        <v>46</v>
      </c>
      <c r="C40" s="9">
        <v>100</v>
      </c>
      <c r="D40" s="9">
        <v>95.39473684210526</v>
      </c>
      <c r="E40" s="9">
        <v>92.763157894736835</v>
      </c>
      <c r="F40" s="9">
        <v>82.89473684210526</v>
      </c>
      <c r="G40" s="9">
        <v>57.23684210526315</v>
      </c>
      <c r="I40" s="9">
        <v>59.868421052631582</v>
      </c>
      <c r="J40" s="9">
        <v>88.81578947368422</v>
      </c>
      <c r="K40" s="9">
        <v>96.052631578947384</v>
      </c>
      <c r="L40" s="9">
        <v>98.684210526315809</v>
      </c>
      <c r="M40" s="9">
        <v>100.00000000000001</v>
      </c>
    </row>
    <row r="41" spans="2:18" ht="12.75" customHeight="1" x14ac:dyDescent="0.2">
      <c r="B41" s="3" t="s">
        <v>38</v>
      </c>
      <c r="C41" s="10">
        <v>100.00000000000001</v>
      </c>
      <c r="D41" s="10">
        <v>91.666666666666686</v>
      </c>
      <c r="E41" s="10">
        <v>88.194444444444457</v>
      </c>
      <c r="F41" s="10">
        <v>78.472222222222229</v>
      </c>
      <c r="G41" s="10">
        <v>56.944444444444443</v>
      </c>
      <c r="H41" s="11"/>
      <c r="I41" s="10">
        <v>59.722222222222221</v>
      </c>
      <c r="J41" s="10">
        <v>86.805555555555557</v>
      </c>
      <c r="K41" s="10">
        <v>95.833333333333329</v>
      </c>
      <c r="L41" s="10">
        <v>96.527777777777771</v>
      </c>
      <c r="M41" s="10">
        <v>100</v>
      </c>
    </row>
    <row r="42" spans="2:18" ht="12.75" customHeight="1" x14ac:dyDescent="0.2">
      <c r="B42" s="3" t="s">
        <v>47</v>
      </c>
      <c r="C42" s="9">
        <v>100.00000000000001</v>
      </c>
      <c r="D42" s="9">
        <v>92.76315789473685</v>
      </c>
      <c r="E42" s="9">
        <v>88.15789473684211</v>
      </c>
      <c r="F42" s="9">
        <v>81.578947368421055</v>
      </c>
      <c r="G42" s="9">
        <v>61.842105263157897</v>
      </c>
      <c r="I42" s="9">
        <v>59.868421052631582</v>
      </c>
      <c r="J42" s="9">
        <v>84.21052631578948</v>
      </c>
      <c r="K42" s="9">
        <v>92.76315789473685</v>
      </c>
      <c r="L42" s="9">
        <v>94.736842105263165</v>
      </c>
      <c r="M42" s="9">
        <v>100</v>
      </c>
    </row>
    <row r="43" spans="2:18" ht="12.75" customHeight="1" x14ac:dyDescent="0.2">
      <c r="B43" s="3" t="s">
        <v>20</v>
      </c>
      <c r="C43" s="12">
        <f t="shared" ref="C43:G43" si="2">SUM(C32:C42)/11</f>
        <v>100</v>
      </c>
      <c r="D43" s="12">
        <f t="shared" si="2"/>
        <v>94.902977139819257</v>
      </c>
      <c r="E43" s="12">
        <f t="shared" si="2"/>
        <v>91.753056884635825</v>
      </c>
      <c r="F43" s="12">
        <f t="shared" si="2"/>
        <v>82.961190855927683</v>
      </c>
      <c r="G43" s="12">
        <f t="shared" si="2"/>
        <v>57.303487506645403</v>
      </c>
      <c r="H43" s="12"/>
      <c r="I43" s="12">
        <f t="shared" ref="I43:M43" si="3">SUM(I32:I42)/11</f>
        <v>63.028070175438593</v>
      </c>
      <c r="J43" s="12">
        <f t="shared" si="3"/>
        <v>87.573099415204666</v>
      </c>
      <c r="K43" s="12">
        <f t="shared" si="3"/>
        <v>95.06578947368422</v>
      </c>
      <c r="L43" s="12">
        <f t="shared" si="3"/>
        <v>96.949760765550252</v>
      </c>
      <c r="M43" s="12">
        <f t="shared" si="3"/>
        <v>100</v>
      </c>
    </row>
    <row r="44" spans="2:18" ht="12.75" customHeight="1" x14ac:dyDescent="0.2">
      <c r="B44" s="3"/>
    </row>
    <row r="45" spans="2:18" ht="12.75" customHeight="1" thickBot="1" x14ac:dyDescent="0.25">
      <c r="B45" s="13"/>
    </row>
    <row r="46" spans="2:18" s="29" customFormat="1" ht="15" customHeight="1" thickBot="1" x14ac:dyDescent="0.3">
      <c r="B46" s="28"/>
      <c r="F46" s="40" t="s">
        <v>25</v>
      </c>
      <c r="G46" s="41"/>
      <c r="H46" s="41"/>
      <c r="I46" s="41"/>
      <c r="J46" s="42"/>
      <c r="N46" s="40" t="s">
        <v>57</v>
      </c>
      <c r="O46" s="41"/>
      <c r="P46" s="41"/>
      <c r="Q46" s="41"/>
      <c r="R46" s="42"/>
    </row>
    <row r="47" spans="2:18" ht="12.75" customHeight="1" thickBot="1" x14ac:dyDescent="0.25">
      <c r="B47" s="13"/>
      <c r="E47" s="3" t="s">
        <v>33</v>
      </c>
      <c r="F47" s="5" t="s">
        <v>2</v>
      </c>
      <c r="G47" s="6" t="s">
        <v>1</v>
      </c>
      <c r="H47" s="6" t="s">
        <v>0</v>
      </c>
      <c r="I47" s="6" t="s">
        <v>3</v>
      </c>
      <c r="J47" s="5" t="s">
        <v>71</v>
      </c>
      <c r="M47" s="3" t="s">
        <v>33</v>
      </c>
      <c r="N47" s="5" t="s">
        <v>2</v>
      </c>
      <c r="O47" s="5" t="s">
        <v>1</v>
      </c>
      <c r="P47" s="6" t="s">
        <v>0</v>
      </c>
      <c r="Q47" s="6" t="s">
        <v>3</v>
      </c>
      <c r="R47" s="5" t="s">
        <v>71</v>
      </c>
    </row>
    <row r="48" spans="2:18" ht="12.75" customHeight="1" x14ac:dyDescent="0.2">
      <c r="B48" s="13"/>
      <c r="E48" s="14" t="s">
        <v>48</v>
      </c>
      <c r="F48" s="15"/>
      <c r="G48" s="15">
        <f t="shared" ref="G48:G60" si="4">(F10+J10)/2</f>
        <v>78.691520467836256</v>
      </c>
      <c r="H48" s="15">
        <f t="shared" ref="H48:H60" si="5">(E10+K10)/2</f>
        <v>12.902046783625732</v>
      </c>
      <c r="I48" s="15">
        <f t="shared" ref="I48:I60" si="6">(D10+L10)/2</f>
        <v>6.0672514619883042</v>
      </c>
      <c r="J48" s="15">
        <f t="shared" ref="J48:J60" si="7">(C10+M10)/2</f>
        <v>2.3391812865497075</v>
      </c>
      <c r="M48" s="4" t="s">
        <v>48</v>
      </c>
      <c r="N48" s="4"/>
      <c r="O48" s="9">
        <f t="shared" ref="O48" si="8">(F30+J30)/2</f>
        <v>78.691520467836256</v>
      </c>
      <c r="P48" s="9">
        <f t="shared" ref="P48" si="9">(E30+K30)/2</f>
        <v>91.593567251461991</v>
      </c>
      <c r="Q48" s="9">
        <f t="shared" ref="Q48" si="10">(D30+L30)/2</f>
        <v>97.660818713450311</v>
      </c>
      <c r="R48" s="9">
        <f t="shared" ref="R48" si="11">(C30+M30)/2</f>
        <v>100</v>
      </c>
    </row>
    <row r="49" spans="2:19" ht="12.75" customHeight="1" x14ac:dyDescent="0.2">
      <c r="B49" s="13"/>
      <c r="E49" s="14" t="s">
        <v>49</v>
      </c>
      <c r="F49" s="15"/>
      <c r="G49" s="15">
        <f t="shared" si="4"/>
        <v>81.578947368421055</v>
      </c>
      <c r="H49" s="15">
        <f t="shared" si="5"/>
        <v>9.8684210526315788</v>
      </c>
      <c r="I49" s="15">
        <f t="shared" si="6"/>
        <v>5.5921052631578947</v>
      </c>
      <c r="J49" s="15">
        <f t="shared" si="7"/>
        <v>2.9605263157894735</v>
      </c>
      <c r="M49" s="4" t="s">
        <v>49</v>
      </c>
      <c r="N49" s="9"/>
      <c r="O49" s="9">
        <f t="shared" ref="O49:O58" si="12">(F31+J31)/2</f>
        <v>81.578947368421055</v>
      </c>
      <c r="P49" s="9">
        <f t="shared" ref="P49:P58" si="13">(E31+K31)/2</f>
        <v>91.44736842105263</v>
      </c>
      <c r="Q49" s="9">
        <f t="shared" ref="Q49:Q58" si="14">(D31+L31)/2</f>
        <v>97.03947368421052</v>
      </c>
      <c r="R49" s="9">
        <f t="shared" ref="R49:R58" si="15">(C31+M31)/2</f>
        <v>100</v>
      </c>
    </row>
    <row r="50" spans="2:19" ht="12.75" customHeight="1" x14ac:dyDescent="0.2">
      <c r="B50" s="13"/>
      <c r="E50" s="14" t="s">
        <v>39</v>
      </c>
      <c r="F50" s="10">
        <f t="shared" ref="F50:F60" si="16">(G12+I12)/2</f>
        <v>54.604999999999997</v>
      </c>
      <c r="G50" s="10">
        <f t="shared" si="4"/>
        <v>25.658157894736846</v>
      </c>
      <c r="H50" s="10">
        <f t="shared" si="5"/>
        <v>9.8684210526315788</v>
      </c>
      <c r="I50" s="10">
        <f t="shared" si="6"/>
        <v>6.25</v>
      </c>
      <c r="J50" s="10">
        <f t="shared" si="7"/>
        <v>3.6184210526315788</v>
      </c>
      <c r="M50" s="4" t="s">
        <v>39</v>
      </c>
      <c r="N50" s="10">
        <f t="shared" ref="N50:N58" si="17">(G32+I32)/2</f>
        <v>54.604999999999997</v>
      </c>
      <c r="O50" s="10">
        <f t="shared" si="12"/>
        <v>80.26315789473685</v>
      </c>
      <c r="P50" s="10">
        <f t="shared" si="13"/>
        <v>90.131578947368425</v>
      </c>
      <c r="Q50" s="10">
        <f t="shared" si="14"/>
        <v>96.381578947368425</v>
      </c>
      <c r="R50" s="10">
        <f t="shared" si="15"/>
        <v>100</v>
      </c>
    </row>
    <row r="51" spans="2:19" ht="12.75" customHeight="1" x14ac:dyDescent="0.2">
      <c r="B51" s="13"/>
      <c r="E51" s="14" t="s">
        <v>41</v>
      </c>
      <c r="F51" s="15">
        <f t="shared" si="16"/>
        <v>61.038011695906434</v>
      </c>
      <c r="G51" s="15">
        <f t="shared" si="4"/>
        <v>26.4437134502924</v>
      </c>
      <c r="H51" s="15">
        <f t="shared" si="5"/>
        <v>8.0774853801169577</v>
      </c>
      <c r="I51" s="15">
        <f t="shared" si="6"/>
        <v>1.6995614035087718</v>
      </c>
      <c r="J51" s="15">
        <f t="shared" si="7"/>
        <v>2.7412280701754383</v>
      </c>
      <c r="M51" s="4" t="s">
        <v>41</v>
      </c>
      <c r="N51" s="9">
        <f t="shared" si="17"/>
        <v>61.038011695906434</v>
      </c>
      <c r="O51" s="9">
        <f t="shared" si="12"/>
        <v>87.481725146198841</v>
      </c>
      <c r="P51" s="9">
        <f t="shared" si="13"/>
        <v>95.559210526315795</v>
      </c>
      <c r="Q51" s="9">
        <f t="shared" si="14"/>
        <v>97.258771929824562</v>
      </c>
      <c r="R51" s="9">
        <f t="shared" si="15"/>
        <v>100</v>
      </c>
    </row>
    <row r="52" spans="2:19" ht="12.75" customHeight="1" x14ac:dyDescent="0.2">
      <c r="B52" s="13"/>
      <c r="E52" s="14" t="s">
        <v>42</v>
      </c>
      <c r="F52" s="15">
        <f t="shared" si="16"/>
        <v>65.78947368421052</v>
      </c>
      <c r="G52" s="15">
        <f t="shared" si="4"/>
        <v>22.039473684210527</v>
      </c>
      <c r="H52" s="15">
        <f t="shared" si="5"/>
        <v>6.9078947368421044</v>
      </c>
      <c r="I52" s="15">
        <f t="shared" si="6"/>
        <v>1.9736842105263155</v>
      </c>
      <c r="J52" s="15">
        <f t="shared" si="7"/>
        <v>3.2894736842105261</v>
      </c>
      <c r="M52" s="4" t="s">
        <v>42</v>
      </c>
      <c r="N52" s="9">
        <f t="shared" si="17"/>
        <v>65.78947368421052</v>
      </c>
      <c r="O52" s="9">
        <f t="shared" si="12"/>
        <v>87.828947368421041</v>
      </c>
      <c r="P52" s="9">
        <f t="shared" si="13"/>
        <v>94.73684210526315</v>
      </c>
      <c r="Q52" s="9">
        <f t="shared" si="14"/>
        <v>96.710526315789465</v>
      </c>
      <c r="R52" s="9">
        <f t="shared" si="15"/>
        <v>100</v>
      </c>
    </row>
    <row r="53" spans="2:19" ht="12.75" customHeight="1" x14ac:dyDescent="0.2">
      <c r="B53" s="13"/>
      <c r="E53" s="14" t="s">
        <v>40</v>
      </c>
      <c r="F53" s="10">
        <f t="shared" si="16"/>
        <v>61.184210526315795</v>
      </c>
      <c r="G53" s="10">
        <f t="shared" si="4"/>
        <v>25.328947368421055</v>
      </c>
      <c r="H53" s="10">
        <f t="shared" si="5"/>
        <v>6.25</v>
      </c>
      <c r="I53" s="10">
        <f t="shared" si="6"/>
        <v>1.3157894736842104</v>
      </c>
      <c r="J53" s="10">
        <f t="shared" si="7"/>
        <v>5.9210526315789469</v>
      </c>
      <c r="M53" s="4" t="s">
        <v>40</v>
      </c>
      <c r="N53" s="10">
        <f t="shared" si="17"/>
        <v>61.184210526315795</v>
      </c>
      <c r="O53" s="10">
        <f t="shared" si="12"/>
        <v>86.51315789473685</v>
      </c>
      <c r="P53" s="10">
        <f t="shared" si="13"/>
        <v>92.76315789473685</v>
      </c>
      <c r="Q53" s="10">
        <f t="shared" si="14"/>
        <v>94.078947368421069</v>
      </c>
      <c r="R53" s="10">
        <f t="shared" si="15"/>
        <v>100.00000000000001</v>
      </c>
    </row>
    <row r="54" spans="2:19" ht="12.75" customHeight="1" x14ac:dyDescent="0.2">
      <c r="B54" s="13"/>
      <c r="E54" s="14" t="s">
        <v>43</v>
      </c>
      <c r="F54" s="15">
        <f t="shared" si="16"/>
        <v>63.541666666666671</v>
      </c>
      <c r="G54" s="15">
        <f t="shared" si="4"/>
        <v>25.347222222222221</v>
      </c>
      <c r="H54" s="15">
        <f t="shared" si="5"/>
        <v>7.6388888888888884</v>
      </c>
      <c r="I54" s="15">
        <f t="shared" si="6"/>
        <v>2.083333333333333</v>
      </c>
      <c r="J54" s="15">
        <f t="shared" si="7"/>
        <v>1.3888888888888888</v>
      </c>
      <c r="M54" s="4" t="s">
        <v>43</v>
      </c>
      <c r="N54" s="9">
        <f t="shared" si="17"/>
        <v>63.541666666666671</v>
      </c>
      <c r="O54" s="9">
        <f t="shared" si="12"/>
        <v>88.888888888888886</v>
      </c>
      <c r="P54" s="9">
        <f t="shared" si="13"/>
        <v>96.527777777777771</v>
      </c>
      <c r="Q54" s="9">
        <f t="shared" si="14"/>
        <v>98.611111111111114</v>
      </c>
      <c r="R54" s="9">
        <f t="shared" si="15"/>
        <v>100</v>
      </c>
    </row>
    <row r="55" spans="2:19" ht="12.75" customHeight="1" x14ac:dyDescent="0.2">
      <c r="B55" s="13"/>
      <c r="E55" s="14" t="s">
        <v>44</v>
      </c>
      <c r="F55" s="15">
        <f t="shared" si="16"/>
        <v>61.951754385964904</v>
      </c>
      <c r="G55" s="15">
        <f t="shared" si="4"/>
        <v>24.579678362573102</v>
      </c>
      <c r="H55" s="15">
        <f t="shared" si="5"/>
        <v>6.7068713450292403</v>
      </c>
      <c r="I55" s="15">
        <f t="shared" si="6"/>
        <v>2.0285087719298245</v>
      </c>
      <c r="J55" s="15">
        <f t="shared" si="7"/>
        <v>4.7331871345029235</v>
      </c>
      <c r="M55" s="4" t="s">
        <v>44</v>
      </c>
      <c r="N55" s="9">
        <f t="shared" si="17"/>
        <v>61.951754385964904</v>
      </c>
      <c r="O55" s="9">
        <f t="shared" si="12"/>
        <v>86.531432748538009</v>
      </c>
      <c r="P55" s="9">
        <f t="shared" si="13"/>
        <v>93.238304093567251</v>
      </c>
      <c r="Q55" s="9">
        <f t="shared" si="14"/>
        <v>95.266812865497059</v>
      </c>
      <c r="R55" s="9">
        <f t="shared" si="15"/>
        <v>100</v>
      </c>
    </row>
    <row r="56" spans="2:19" ht="12.75" customHeight="1" x14ac:dyDescent="0.2">
      <c r="B56" s="13"/>
      <c r="E56" s="14" t="s">
        <v>37</v>
      </c>
      <c r="F56" s="10">
        <f t="shared" si="16"/>
        <v>60.19736842105263</v>
      </c>
      <c r="G56" s="10">
        <f t="shared" si="4"/>
        <v>22.69736842105263</v>
      </c>
      <c r="H56" s="10">
        <f t="shared" si="5"/>
        <v>10.526315789473683</v>
      </c>
      <c r="I56" s="10">
        <f t="shared" si="6"/>
        <v>1.9736842105263155</v>
      </c>
      <c r="J56" s="10">
        <f t="shared" si="7"/>
        <v>4.6052631578947363</v>
      </c>
      <c r="K56" s="11"/>
      <c r="M56" s="4" t="s">
        <v>37</v>
      </c>
      <c r="N56" s="10">
        <f t="shared" si="17"/>
        <v>60.19736842105263</v>
      </c>
      <c r="O56" s="10">
        <f t="shared" si="12"/>
        <v>82.89473684210526</v>
      </c>
      <c r="P56" s="10">
        <f t="shared" si="13"/>
        <v>93.421052631578959</v>
      </c>
      <c r="Q56" s="10">
        <f t="shared" si="14"/>
        <v>95.39473684210526</v>
      </c>
      <c r="R56" s="10">
        <f t="shared" si="15"/>
        <v>100</v>
      </c>
    </row>
    <row r="57" spans="2:19" ht="12.75" customHeight="1" x14ac:dyDescent="0.2">
      <c r="B57" s="13"/>
      <c r="E57" s="14" t="s">
        <v>45</v>
      </c>
      <c r="F57" s="15">
        <f t="shared" si="16"/>
        <v>55.774853801169584</v>
      </c>
      <c r="G57" s="15">
        <f t="shared" si="4"/>
        <v>30.37280701754386</v>
      </c>
      <c r="H57" s="15">
        <f t="shared" si="5"/>
        <v>8.0957602339181278</v>
      </c>
      <c r="I57" s="15">
        <f t="shared" si="6"/>
        <v>2.3574561403508767</v>
      </c>
      <c r="J57" s="15">
        <f t="shared" si="7"/>
        <v>3.3991228070175437</v>
      </c>
      <c r="K57" s="11"/>
      <c r="L57" s="11"/>
      <c r="M57" s="4" t="s">
        <v>45</v>
      </c>
      <c r="N57" s="9">
        <f t="shared" si="17"/>
        <v>55.774853801169584</v>
      </c>
      <c r="O57" s="9">
        <f t="shared" si="12"/>
        <v>86.147660818713447</v>
      </c>
      <c r="P57" s="9">
        <f t="shared" si="13"/>
        <v>94.243421052631575</v>
      </c>
      <c r="Q57" s="9">
        <f t="shared" si="14"/>
        <v>96.600877192982452</v>
      </c>
      <c r="R57" s="9">
        <f t="shared" si="15"/>
        <v>100</v>
      </c>
    </row>
    <row r="58" spans="2:19" ht="12.75" customHeight="1" x14ac:dyDescent="0.2">
      <c r="B58" s="13"/>
      <c r="E58" s="14" t="s">
        <v>46</v>
      </c>
      <c r="F58" s="15">
        <f t="shared" si="16"/>
        <v>58.55263157894737</v>
      </c>
      <c r="G58" s="15">
        <f t="shared" si="4"/>
        <v>27.30263157894737</v>
      </c>
      <c r="H58" s="15">
        <f t="shared" si="5"/>
        <v>8.5526315789473681</v>
      </c>
      <c r="I58" s="15">
        <f t="shared" si="6"/>
        <v>2.6315789473684208</v>
      </c>
      <c r="J58" s="15">
        <f t="shared" si="7"/>
        <v>2.9605263157894735</v>
      </c>
      <c r="K58" s="11"/>
      <c r="L58" s="11"/>
      <c r="M58" s="4" t="s">
        <v>46</v>
      </c>
      <c r="N58" s="9">
        <f t="shared" si="17"/>
        <v>58.55263157894737</v>
      </c>
      <c r="O58" s="9">
        <f t="shared" si="12"/>
        <v>85.85526315789474</v>
      </c>
      <c r="P58" s="9">
        <f t="shared" si="13"/>
        <v>94.40789473684211</v>
      </c>
      <c r="Q58" s="9">
        <f t="shared" si="14"/>
        <v>97.039473684210535</v>
      </c>
      <c r="R58" s="9">
        <f t="shared" si="15"/>
        <v>100</v>
      </c>
    </row>
    <row r="59" spans="2:19" ht="12.75" customHeight="1" x14ac:dyDescent="0.2">
      <c r="B59" s="13"/>
      <c r="E59" s="14" t="s">
        <v>38</v>
      </c>
      <c r="F59" s="10">
        <f t="shared" si="16"/>
        <v>58.333333333333329</v>
      </c>
      <c r="G59" s="10">
        <f t="shared" si="4"/>
        <v>24.305555555555557</v>
      </c>
      <c r="H59" s="10">
        <f t="shared" si="5"/>
        <v>9.375</v>
      </c>
      <c r="I59" s="10">
        <f t="shared" si="6"/>
        <v>2.0833333333333335</v>
      </c>
      <c r="J59" s="10">
        <f t="shared" si="7"/>
        <v>5.9027777777777768</v>
      </c>
      <c r="K59" s="11"/>
      <c r="L59" s="11"/>
      <c r="M59" s="4" t="s">
        <v>38</v>
      </c>
      <c r="N59" s="10">
        <f t="shared" ref="N59" si="18">(G41+I41)/2</f>
        <v>58.333333333333329</v>
      </c>
      <c r="O59" s="10">
        <f t="shared" ref="O59" si="19">(F41+J41)/2</f>
        <v>82.638888888888886</v>
      </c>
      <c r="P59" s="10">
        <f t="shared" ref="P59" si="20">(E41+K41)/2</f>
        <v>92.013888888888886</v>
      </c>
      <c r="Q59" s="10">
        <f t="shared" ref="Q59" si="21">(D41+L41)/2</f>
        <v>94.097222222222229</v>
      </c>
      <c r="R59" s="10">
        <f t="shared" ref="R59" si="22">(C41+M41)/2</f>
        <v>100</v>
      </c>
    </row>
    <row r="60" spans="2:19" ht="12.75" customHeight="1" x14ac:dyDescent="0.2">
      <c r="B60" s="13"/>
      <c r="E60" s="14" t="s">
        <v>47</v>
      </c>
      <c r="F60" s="15">
        <f t="shared" si="16"/>
        <v>60.85526315789474</v>
      </c>
      <c r="G60" s="15">
        <f t="shared" si="4"/>
        <v>22.039473684210527</v>
      </c>
      <c r="H60" s="15">
        <f t="shared" si="5"/>
        <v>7.5657894736842106</v>
      </c>
      <c r="I60" s="15">
        <f t="shared" si="6"/>
        <v>3.2894736842105261</v>
      </c>
      <c r="J60" s="15">
        <f t="shared" si="7"/>
        <v>6.25</v>
      </c>
      <c r="K60" s="11"/>
      <c r="L60" s="11"/>
      <c r="M60" s="4" t="s">
        <v>47</v>
      </c>
      <c r="N60" s="9">
        <f t="shared" ref="N60" si="23">(G42+I42)/2</f>
        <v>60.85526315789474</v>
      </c>
      <c r="O60" s="9">
        <f t="shared" ref="O60" si="24">(F42+J42)/2</f>
        <v>82.89473684210526</v>
      </c>
      <c r="P60" s="9">
        <f t="shared" ref="P60" si="25">(E42+K42)/2</f>
        <v>90.46052631578948</v>
      </c>
      <c r="Q60" s="9">
        <f t="shared" ref="Q60" si="26">(D42+L42)/2</f>
        <v>93.75</v>
      </c>
      <c r="R60" s="9">
        <f t="shared" ref="R60" si="27">(C42+M42)/2</f>
        <v>100</v>
      </c>
    </row>
    <row r="61" spans="2:19" ht="12.75" customHeight="1" x14ac:dyDescent="0.2">
      <c r="B61" s="13"/>
      <c r="E61" s="4" t="s">
        <v>20</v>
      </c>
      <c r="F61" s="12">
        <f>SUM(F50:F60)/11</f>
        <v>60.165778841041998</v>
      </c>
      <c r="G61" s="12">
        <f t="shared" ref="G61:J61" si="28">SUM(G50:G60)/11</f>
        <v>25.10136629452419</v>
      </c>
      <c r="H61" s="12">
        <f t="shared" si="28"/>
        <v>8.1422780435938318</v>
      </c>
      <c r="I61" s="12">
        <f t="shared" si="28"/>
        <v>2.5169457735247209</v>
      </c>
      <c r="J61" s="12">
        <f t="shared" si="28"/>
        <v>4.0736310473152582</v>
      </c>
      <c r="K61" s="11"/>
      <c r="L61" s="11"/>
      <c r="M61" s="4" t="s">
        <v>20</v>
      </c>
      <c r="N61" s="12">
        <f>SUM(N50:N60)/11</f>
        <v>60.165778841041998</v>
      </c>
      <c r="O61" s="12">
        <f t="shared" ref="O61:R61" si="29">SUM(O50:O60)/11</f>
        <v>85.267145135566182</v>
      </c>
      <c r="P61" s="12">
        <f t="shared" si="29"/>
        <v>93.409423179160015</v>
      </c>
      <c r="Q61" s="12">
        <f t="shared" si="29"/>
        <v>95.92636895268474</v>
      </c>
      <c r="R61" s="12">
        <f t="shared" si="29"/>
        <v>100</v>
      </c>
      <c r="S61" s="11"/>
    </row>
    <row r="62" spans="2:19" ht="12.75" customHeight="1" x14ac:dyDescent="0.2">
      <c r="B62" s="46" t="s">
        <v>26</v>
      </c>
      <c r="C62" s="46"/>
      <c r="D62" s="46"/>
      <c r="E62" s="46"/>
      <c r="F62" s="9">
        <f>(F61*8)/100</f>
        <v>4.8132623072833596</v>
      </c>
      <c r="G62" s="9">
        <f>(G61*8)/100</f>
        <v>2.0081093035619353</v>
      </c>
      <c r="H62" s="9">
        <f>(H61*8)/100</f>
        <v>0.65138224348750651</v>
      </c>
      <c r="I62" s="9">
        <f>(I61*8)/100</f>
        <v>0.20135566188197768</v>
      </c>
      <c r="J62" s="9">
        <f>(J61*8)/100</f>
        <v>0.32589048378522067</v>
      </c>
      <c r="K62" s="9">
        <f>SUM(F62:J62)</f>
        <v>8</v>
      </c>
      <c r="L62" s="11"/>
      <c r="M62" s="16"/>
      <c r="N62" s="9">
        <f>(N61*8)/100</f>
        <v>4.8132623072833596</v>
      </c>
      <c r="O62" s="9">
        <f>(O61*8)/100</f>
        <v>6.8213716108452944</v>
      </c>
      <c r="P62" s="9">
        <f>(P61*8)/100</f>
        <v>7.4727538543328009</v>
      </c>
      <c r="Q62" s="9">
        <f>(Q61*8)/100</f>
        <v>7.674109516214779</v>
      </c>
      <c r="R62" s="9">
        <f>(R61*8)/100</f>
        <v>8</v>
      </c>
      <c r="S62" s="11"/>
    </row>
    <row r="63" spans="2:19" ht="12.75" customHeight="1" x14ac:dyDescent="0.2">
      <c r="E63" s="4"/>
      <c r="L63" s="11"/>
      <c r="M63" s="16"/>
      <c r="N63" s="17"/>
      <c r="O63" s="17"/>
      <c r="P63" s="17"/>
      <c r="Q63" s="17"/>
      <c r="R63" s="9"/>
      <c r="S63" s="11"/>
    </row>
    <row r="64" spans="2:19" x14ac:dyDescent="0.2">
      <c r="E64" s="3"/>
      <c r="F64" s="12"/>
      <c r="G64" s="12"/>
      <c r="H64" s="12"/>
      <c r="I64" s="12"/>
      <c r="J64" s="12"/>
      <c r="L64" s="11"/>
      <c r="M64" s="16"/>
      <c r="N64" s="17"/>
      <c r="O64" s="17"/>
      <c r="P64" s="17"/>
      <c r="Q64" s="17"/>
      <c r="R64" s="9"/>
      <c r="S64" s="11"/>
    </row>
    <row r="65" spans="2:19" ht="13.5" thickBot="1" x14ac:dyDescent="0.25">
      <c r="B65" s="18" t="s">
        <v>63</v>
      </c>
      <c r="E65" s="3"/>
      <c r="F65" s="12"/>
      <c r="G65" s="12"/>
      <c r="H65" s="12"/>
      <c r="I65" s="12"/>
      <c r="J65" s="12"/>
      <c r="L65" s="11"/>
      <c r="M65" s="16"/>
      <c r="N65" s="17"/>
      <c r="O65" s="17"/>
      <c r="P65" s="17"/>
      <c r="Q65" s="17"/>
      <c r="R65" s="9"/>
      <c r="S65" s="11"/>
    </row>
    <row r="66" spans="2:19" x14ac:dyDescent="0.2">
      <c r="B66" s="1" t="s">
        <v>58</v>
      </c>
      <c r="E66" s="3"/>
      <c r="F66" s="12"/>
      <c r="G66" s="12"/>
      <c r="H66" s="12"/>
      <c r="I66" s="12"/>
      <c r="J66" s="12"/>
      <c r="L66" s="11"/>
      <c r="N66" s="47" t="s">
        <v>50</v>
      </c>
      <c r="O66" s="48"/>
      <c r="P66" s="48"/>
      <c r="Q66" s="48"/>
      <c r="R66" s="48"/>
      <c r="S66" s="49"/>
    </row>
    <row r="67" spans="2:19" x14ac:dyDescent="0.2">
      <c r="B67" s="1" t="s">
        <v>59</v>
      </c>
      <c r="E67" s="3"/>
      <c r="F67" s="12"/>
      <c r="G67" s="12"/>
      <c r="H67" s="12"/>
      <c r="I67" s="12"/>
      <c r="J67" s="12"/>
      <c r="N67" s="34" t="s">
        <v>27</v>
      </c>
      <c r="O67" s="35"/>
      <c r="P67" s="35"/>
      <c r="Q67" s="35"/>
      <c r="R67" s="35"/>
      <c r="S67" s="36"/>
    </row>
    <row r="68" spans="2:19" x14ac:dyDescent="0.2">
      <c r="B68" s="1" t="s">
        <v>60</v>
      </c>
      <c r="J68" s="12"/>
      <c r="N68" s="34" t="s">
        <v>28</v>
      </c>
      <c r="O68" s="35"/>
      <c r="P68" s="35"/>
      <c r="Q68" s="35"/>
      <c r="R68" s="35"/>
      <c r="S68" s="36"/>
    </row>
    <row r="69" spans="2:19" ht="13.5" thickBot="1" x14ac:dyDescent="0.25">
      <c r="B69" s="1" t="s">
        <v>61</v>
      </c>
      <c r="J69" s="12"/>
      <c r="N69" s="37" t="s">
        <v>29</v>
      </c>
      <c r="O69" s="38"/>
      <c r="P69" s="38"/>
      <c r="Q69" s="38"/>
      <c r="R69" s="38"/>
      <c r="S69" s="39"/>
    </row>
    <row r="70" spans="2:19" x14ac:dyDescent="0.2">
      <c r="B70" s="1" t="s">
        <v>62</v>
      </c>
      <c r="N70" s="19"/>
      <c r="O70" s="20" t="s">
        <v>14</v>
      </c>
      <c r="P70" s="20" t="s">
        <v>14</v>
      </c>
      <c r="Q70" s="20" t="s">
        <v>14</v>
      </c>
      <c r="R70" s="20" t="s">
        <v>14</v>
      </c>
      <c r="S70" s="20" t="s">
        <v>14</v>
      </c>
    </row>
    <row r="71" spans="2:19" ht="13.5" thickBot="1" x14ac:dyDescent="0.25">
      <c r="N71" s="13"/>
      <c r="O71" s="21" t="s">
        <v>2</v>
      </c>
      <c r="P71" s="21" t="s">
        <v>1</v>
      </c>
      <c r="Q71" s="21" t="s">
        <v>0</v>
      </c>
      <c r="R71" s="21" t="s">
        <v>3</v>
      </c>
      <c r="S71" s="21" t="s">
        <v>4</v>
      </c>
    </row>
    <row r="72" spans="2:19" ht="13.5" thickBot="1" x14ac:dyDescent="0.25">
      <c r="B72" s="18"/>
      <c r="N72" s="13" t="s">
        <v>32</v>
      </c>
      <c r="O72" s="22">
        <v>60.165778841041998</v>
      </c>
      <c r="P72" s="22">
        <v>25.10136629452419</v>
      </c>
      <c r="Q72" s="22">
        <v>8.1422780435938318</v>
      </c>
      <c r="R72" s="22">
        <v>2.5169457735247209</v>
      </c>
      <c r="S72" s="22">
        <v>4.0736310473152582</v>
      </c>
    </row>
    <row r="73" spans="2:19" ht="13.5" thickBot="1" x14ac:dyDescent="0.25">
      <c r="E73" s="3"/>
      <c r="F73" s="12"/>
      <c r="G73" s="12"/>
      <c r="O73" s="12"/>
      <c r="P73" s="12"/>
      <c r="Q73" s="12"/>
      <c r="R73" s="12"/>
      <c r="S73" s="12"/>
    </row>
    <row r="74" spans="2:19" ht="13.5" thickBot="1" x14ac:dyDescent="0.25">
      <c r="E74" s="3"/>
      <c r="F74" s="12"/>
      <c r="G74" s="12"/>
      <c r="O74" s="23" t="s">
        <v>12</v>
      </c>
      <c r="P74" s="23" t="s">
        <v>13</v>
      </c>
      <c r="Q74" s="23" t="s">
        <v>9</v>
      </c>
      <c r="R74" s="23" t="s">
        <v>10</v>
      </c>
      <c r="S74" s="12"/>
    </row>
    <row r="75" spans="2:19" x14ac:dyDescent="0.2">
      <c r="E75" s="3"/>
      <c r="F75" s="12"/>
      <c r="G75" s="12"/>
      <c r="N75" s="13" t="s">
        <v>109</v>
      </c>
      <c r="O75" s="24">
        <f>F62/8</f>
        <v>0.60165778841041995</v>
      </c>
      <c r="P75" s="24">
        <f>G62/8</f>
        <v>0.25101366294524191</v>
      </c>
      <c r="Q75" s="24">
        <f>H62/8</f>
        <v>8.1422780435938313E-2</v>
      </c>
      <c r="R75" s="24">
        <f>I62/6</f>
        <v>3.3559276980329615E-2</v>
      </c>
    </row>
    <row r="77" spans="2:19" x14ac:dyDescent="0.2">
      <c r="N77" s="13" t="s">
        <v>95</v>
      </c>
      <c r="O77" s="1" t="s">
        <v>96</v>
      </c>
    </row>
    <row r="78" spans="2:19" x14ac:dyDescent="0.2">
      <c r="O78" s="1" t="s">
        <v>105</v>
      </c>
    </row>
    <row r="79" spans="2:19" x14ac:dyDescent="0.2">
      <c r="O79" s="1" t="s">
        <v>106</v>
      </c>
    </row>
    <row r="80" spans="2:19" x14ac:dyDescent="0.2">
      <c r="O80" s="1" t="s">
        <v>107</v>
      </c>
    </row>
    <row r="81" spans="15:15" x14ac:dyDescent="0.2">
      <c r="O81" s="1" t="s">
        <v>108</v>
      </c>
    </row>
  </sheetData>
  <mergeCells count="12">
    <mergeCell ref="B2:N2"/>
    <mergeCell ref="N66:S66"/>
    <mergeCell ref="N67:S67"/>
    <mergeCell ref="N68:S68"/>
    <mergeCell ref="N69:S69"/>
    <mergeCell ref="N46:R46"/>
    <mergeCell ref="B62:E62"/>
    <mergeCell ref="F46:J46"/>
    <mergeCell ref="C8:G8"/>
    <mergeCell ref="I8:M8"/>
    <mergeCell ref="C28:G28"/>
    <mergeCell ref="I28:M2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78"/>
  <sheetViews>
    <sheetView workbookViewId="0">
      <selection activeCell="N16" sqref="N16"/>
    </sheetView>
  </sheetViews>
  <sheetFormatPr defaultRowHeight="12.75" x14ac:dyDescent="0.2"/>
  <cols>
    <col min="1" max="12" width="9.140625" style="1"/>
    <col min="13" max="17" width="10.7109375" style="1" customWidth="1"/>
    <col min="18" max="16384" width="9.140625" style="1"/>
  </cols>
  <sheetData>
    <row r="2" spans="2:14" s="32" customFormat="1" ht="18.75" x14ac:dyDescent="0.3">
      <c r="B2" s="43" t="s">
        <v>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x14ac:dyDescent="0.2">
      <c r="B3" s="2"/>
    </row>
    <row r="4" spans="2:14" x14ac:dyDescent="0.2">
      <c r="B4" s="1" t="s">
        <v>70</v>
      </c>
    </row>
    <row r="5" spans="2:14" x14ac:dyDescent="0.2">
      <c r="B5" s="1" t="s">
        <v>118</v>
      </c>
    </row>
    <row r="6" spans="2:14" x14ac:dyDescent="0.2">
      <c r="B6" s="1" t="s">
        <v>115</v>
      </c>
    </row>
    <row r="7" spans="2:14" ht="13.5" thickBot="1" x14ac:dyDescent="0.25"/>
    <row r="8" spans="2:14" s="29" customFormat="1" ht="16.5" thickBot="1" x14ac:dyDescent="0.3">
      <c r="B8" s="30"/>
      <c r="C8" s="40" t="s">
        <v>18</v>
      </c>
      <c r="D8" s="41"/>
      <c r="E8" s="41"/>
      <c r="F8" s="42"/>
      <c r="G8" s="31"/>
      <c r="H8" s="40" t="s">
        <v>19</v>
      </c>
      <c r="I8" s="41"/>
      <c r="J8" s="41"/>
      <c r="K8" s="42"/>
    </row>
    <row r="9" spans="2:14" ht="13.5" thickBot="1" x14ac:dyDescent="0.25">
      <c r="B9" s="3" t="s">
        <v>33</v>
      </c>
      <c r="C9" s="5" t="s">
        <v>71</v>
      </c>
      <c r="D9" s="6" t="s">
        <v>3</v>
      </c>
      <c r="E9" s="6" t="s">
        <v>0</v>
      </c>
      <c r="F9" s="6" t="s">
        <v>1</v>
      </c>
      <c r="G9" s="7"/>
      <c r="H9" s="6" t="s">
        <v>1</v>
      </c>
      <c r="I9" s="6" t="s">
        <v>0</v>
      </c>
      <c r="J9" s="6" t="s">
        <v>3</v>
      </c>
      <c r="K9" s="8" t="s">
        <v>71</v>
      </c>
    </row>
    <row r="10" spans="2:14" x14ac:dyDescent="0.2">
      <c r="B10" s="3" t="s">
        <v>49</v>
      </c>
      <c r="C10" s="9">
        <v>10.197368421052632</v>
      </c>
      <c r="D10" s="9">
        <v>12.5</v>
      </c>
      <c r="E10" s="9">
        <v>14.473684210526317</v>
      </c>
      <c r="F10" s="9">
        <v>62.828947368421048</v>
      </c>
      <c r="G10" s="9"/>
      <c r="H10" s="9">
        <v>68.75</v>
      </c>
      <c r="I10" s="9">
        <v>15.789473684210526</v>
      </c>
      <c r="J10" s="9">
        <v>9.8684210526315788</v>
      </c>
      <c r="K10" s="9">
        <v>5.5921052631578947</v>
      </c>
    </row>
    <row r="11" spans="2:14" x14ac:dyDescent="0.2">
      <c r="B11" s="3" t="s">
        <v>39</v>
      </c>
      <c r="C11" s="10">
        <v>9.9337748344370862</v>
      </c>
      <c r="D11" s="10">
        <v>7.6158940397350996</v>
      </c>
      <c r="E11" s="10">
        <v>20.198675496688743</v>
      </c>
      <c r="F11" s="10">
        <v>62.251655629139066</v>
      </c>
      <c r="G11" s="9"/>
      <c r="H11" s="10">
        <v>69.867549668874176</v>
      </c>
      <c r="I11" s="10">
        <v>18.543046357615893</v>
      </c>
      <c r="J11" s="10">
        <v>6.2913907284768218</v>
      </c>
      <c r="K11" s="10">
        <v>5.298013245033113</v>
      </c>
    </row>
    <row r="12" spans="2:14" x14ac:dyDescent="0.2">
      <c r="B12" s="3" t="s">
        <v>41</v>
      </c>
      <c r="C12" s="9">
        <v>8.3333333333333321</v>
      </c>
      <c r="D12" s="9">
        <v>5.9027777777777777</v>
      </c>
      <c r="E12" s="9">
        <v>18.402777777777779</v>
      </c>
      <c r="F12" s="9">
        <v>67.361111111111114</v>
      </c>
      <c r="H12" s="9">
        <v>73.35526315789474</v>
      </c>
      <c r="I12" s="9">
        <v>18.092105263157894</v>
      </c>
      <c r="J12" s="9">
        <v>4.2763157894736841</v>
      </c>
      <c r="K12" s="9">
        <v>4.2763157894736841</v>
      </c>
    </row>
    <row r="13" spans="2:14" x14ac:dyDescent="0.2">
      <c r="B13" s="3" t="s">
        <v>42</v>
      </c>
      <c r="C13" s="9">
        <v>5.6105610561056105</v>
      </c>
      <c r="D13" s="9">
        <v>6.2706270627062706</v>
      </c>
      <c r="E13" s="9">
        <v>17.82178217821782</v>
      </c>
      <c r="F13" s="9">
        <v>70.297029702970292</v>
      </c>
      <c r="H13" s="9">
        <v>73.026315789473685</v>
      </c>
      <c r="I13" s="9">
        <v>14.144736842105262</v>
      </c>
      <c r="J13" s="9">
        <v>5.5921052631578947</v>
      </c>
      <c r="K13" s="9">
        <v>7.2368421052631584</v>
      </c>
    </row>
    <row r="14" spans="2:14" x14ac:dyDescent="0.2">
      <c r="B14" s="3" t="s">
        <v>40</v>
      </c>
      <c r="C14" s="10">
        <v>14.802631578947366</v>
      </c>
      <c r="D14" s="10">
        <v>6.9078947368421062</v>
      </c>
      <c r="E14" s="10">
        <v>13.157894736842104</v>
      </c>
      <c r="F14" s="10">
        <v>65.131578947368425</v>
      </c>
      <c r="G14" s="9"/>
      <c r="H14" s="10">
        <v>66.44736842105263</v>
      </c>
      <c r="I14" s="10">
        <v>17.434210526315788</v>
      </c>
      <c r="J14" s="10">
        <v>7.2368421052631584</v>
      </c>
      <c r="K14" s="10">
        <v>8.8815789473684212</v>
      </c>
    </row>
    <row r="15" spans="2:14" x14ac:dyDescent="0.2">
      <c r="B15" s="3" t="s">
        <v>43</v>
      </c>
      <c r="C15" s="9">
        <v>7.7205882352941178</v>
      </c>
      <c r="D15" s="9">
        <v>6.9852941176470589</v>
      </c>
      <c r="E15" s="9">
        <v>19.117647058823529</v>
      </c>
      <c r="F15" s="9">
        <v>66.17647058823529</v>
      </c>
      <c r="G15" s="9"/>
      <c r="H15" s="9">
        <v>70.486111111111114</v>
      </c>
      <c r="I15" s="9">
        <v>20.138888888888889</v>
      </c>
      <c r="J15" s="9">
        <v>4.5138888888888884</v>
      </c>
      <c r="K15" s="9">
        <v>4.8611111111111116</v>
      </c>
    </row>
    <row r="16" spans="2:14" x14ac:dyDescent="0.2">
      <c r="B16" s="3" t="s">
        <v>44</v>
      </c>
      <c r="C16" s="9">
        <v>8.2236842105263168</v>
      </c>
      <c r="D16" s="9">
        <v>8.2236842105263168</v>
      </c>
      <c r="E16" s="9">
        <v>18.75</v>
      </c>
      <c r="F16" s="9">
        <v>64.80263157894737</v>
      </c>
      <c r="G16" s="9"/>
      <c r="H16" s="9">
        <v>70.06578947368422</v>
      </c>
      <c r="I16" s="9">
        <v>16.447368421052634</v>
      </c>
      <c r="J16" s="9">
        <v>7.2368421052631584</v>
      </c>
      <c r="K16" s="9">
        <v>6.25</v>
      </c>
    </row>
    <row r="17" spans="2:11" x14ac:dyDescent="0.2">
      <c r="B17" s="3" t="s">
        <v>37</v>
      </c>
      <c r="C17" s="10">
        <v>15.131578947368421</v>
      </c>
      <c r="D17" s="10">
        <v>8.5526315789473681</v>
      </c>
      <c r="E17" s="10">
        <v>14.473684210526317</v>
      </c>
      <c r="F17" s="10">
        <v>61.842105263157897</v>
      </c>
      <c r="G17" s="9"/>
      <c r="H17" s="10">
        <v>67.10526315789474</v>
      </c>
      <c r="I17" s="10">
        <v>17.763157894736842</v>
      </c>
      <c r="J17" s="10">
        <v>4.9342105263157894</v>
      </c>
      <c r="K17" s="10">
        <v>10.197368421052632</v>
      </c>
    </row>
    <row r="18" spans="2:11" x14ac:dyDescent="0.2">
      <c r="B18" s="3" t="s">
        <v>45</v>
      </c>
      <c r="C18" s="9">
        <v>7.5657894736842106</v>
      </c>
      <c r="D18" s="9">
        <v>7.5657894736842106</v>
      </c>
      <c r="E18" s="9">
        <v>16.118421052631579</v>
      </c>
      <c r="F18" s="9">
        <v>68.75</v>
      </c>
      <c r="G18" s="9"/>
      <c r="H18" s="9">
        <v>70.06578947368422</v>
      </c>
      <c r="I18" s="9">
        <v>18.421052631578945</v>
      </c>
      <c r="J18" s="9">
        <v>4.9342105263157894</v>
      </c>
      <c r="K18" s="9">
        <v>6.5789473684210522</v>
      </c>
    </row>
    <row r="19" spans="2:11" x14ac:dyDescent="0.2">
      <c r="B19" s="3" t="s">
        <v>46</v>
      </c>
      <c r="C19" s="9">
        <v>7.2368421052631584</v>
      </c>
      <c r="D19" s="9">
        <v>8.8815789473684212</v>
      </c>
      <c r="E19" s="9">
        <v>17.763157894736842</v>
      </c>
      <c r="F19" s="9">
        <v>66.118421052631575</v>
      </c>
      <c r="G19" s="9"/>
      <c r="H19" s="9">
        <v>64.473684210526315</v>
      </c>
      <c r="I19" s="9">
        <v>20.065789473684212</v>
      </c>
      <c r="J19" s="9">
        <v>8.2236842105263168</v>
      </c>
      <c r="K19" s="9">
        <v>7.2368421052631584</v>
      </c>
    </row>
    <row r="20" spans="2:11" x14ac:dyDescent="0.2">
      <c r="B20" s="3" t="s">
        <v>38</v>
      </c>
      <c r="C20" s="10">
        <v>15.625</v>
      </c>
      <c r="D20" s="10">
        <v>6.5972222222222223</v>
      </c>
      <c r="E20" s="10">
        <v>14.930555555555555</v>
      </c>
      <c r="F20" s="10">
        <v>62.847222222222221</v>
      </c>
      <c r="G20" s="9"/>
      <c r="H20" s="10">
        <v>65.277777777777786</v>
      </c>
      <c r="I20" s="10">
        <v>16.319444444444446</v>
      </c>
      <c r="J20" s="10">
        <v>9.0277777777777768</v>
      </c>
      <c r="K20" s="10">
        <v>9.375</v>
      </c>
    </row>
    <row r="21" spans="2:11" x14ac:dyDescent="0.2">
      <c r="B21" s="3" t="s">
        <v>47</v>
      </c>
      <c r="C21" s="9">
        <v>12.5</v>
      </c>
      <c r="D21" s="9">
        <v>6.25</v>
      </c>
      <c r="E21" s="9">
        <v>16.447368421052634</v>
      </c>
      <c r="F21" s="9">
        <v>64.80263157894737</v>
      </c>
      <c r="G21" s="9"/>
      <c r="H21" s="9">
        <v>68.75</v>
      </c>
      <c r="I21" s="9">
        <v>14.930555555555555</v>
      </c>
      <c r="J21" s="9">
        <v>5.5555555555555554</v>
      </c>
      <c r="K21" s="9">
        <v>10.763888888888889</v>
      </c>
    </row>
    <row r="22" spans="2:11" x14ac:dyDescent="0.2">
      <c r="B22" s="3" t="s">
        <v>20</v>
      </c>
      <c r="C22" s="12">
        <f>SUM(C10:C21)/12</f>
        <v>10.240096016334354</v>
      </c>
      <c r="D22" s="12">
        <f t="shared" ref="D22:K22" si="0">SUM(D10:D21)/12</f>
        <v>7.687782847288072</v>
      </c>
      <c r="E22" s="12">
        <f t="shared" si="0"/>
        <v>16.804637382781603</v>
      </c>
      <c r="F22" s="12">
        <f t="shared" si="0"/>
        <v>65.267483753595968</v>
      </c>
      <c r="G22" s="12"/>
      <c r="H22" s="12">
        <f t="shared" si="0"/>
        <v>68.972576020164482</v>
      </c>
      <c r="I22" s="12">
        <f t="shared" si="0"/>
        <v>17.340819165278905</v>
      </c>
      <c r="J22" s="12">
        <f t="shared" si="0"/>
        <v>6.4742703774705346</v>
      </c>
      <c r="K22" s="12">
        <f t="shared" si="0"/>
        <v>7.2123344370860929</v>
      </c>
    </row>
    <row r="23" spans="2:11" x14ac:dyDescent="0.2">
      <c r="B23" s="3"/>
      <c r="C23" s="12"/>
      <c r="D23" s="12"/>
      <c r="E23" s="12"/>
      <c r="F23" s="12"/>
      <c r="G23" s="2"/>
      <c r="H23" s="12"/>
      <c r="I23" s="12"/>
      <c r="J23" s="12"/>
      <c r="K23" s="12"/>
    </row>
    <row r="24" spans="2:11" ht="12.75" customHeight="1" x14ac:dyDescent="0.2">
      <c r="B24" s="26" t="s">
        <v>21</v>
      </c>
      <c r="C24" s="27" t="s">
        <v>82</v>
      </c>
      <c r="F24" s="11"/>
      <c r="J24" s="11"/>
    </row>
    <row r="25" spans="2:11" ht="12.75" customHeight="1" x14ac:dyDescent="0.2">
      <c r="B25" s="3"/>
      <c r="C25" s="27" t="s">
        <v>54</v>
      </c>
    </row>
    <row r="26" spans="2:11" ht="12.75" customHeight="1" thickBot="1" x14ac:dyDescent="0.25">
      <c r="B26" s="3"/>
    </row>
    <row r="27" spans="2:11" ht="16.5" thickBot="1" x14ac:dyDescent="0.3">
      <c r="B27" s="3"/>
      <c r="C27" s="52" t="s">
        <v>55</v>
      </c>
      <c r="D27" s="53"/>
      <c r="E27" s="53"/>
      <c r="F27" s="54"/>
      <c r="G27" s="31"/>
      <c r="H27" s="52" t="s">
        <v>56</v>
      </c>
      <c r="I27" s="53"/>
      <c r="J27" s="53"/>
      <c r="K27" s="54"/>
    </row>
    <row r="28" spans="2:11" ht="13.5" thickBot="1" x14ac:dyDescent="0.25">
      <c r="B28" s="3" t="s">
        <v>33</v>
      </c>
      <c r="C28" s="5" t="s">
        <v>71</v>
      </c>
      <c r="D28" s="6" t="s">
        <v>3</v>
      </c>
      <c r="E28" s="6" t="s">
        <v>0</v>
      </c>
      <c r="F28" s="6" t="s">
        <v>1</v>
      </c>
      <c r="G28" s="7"/>
      <c r="H28" s="6" t="s">
        <v>1</v>
      </c>
      <c r="I28" s="6" t="s">
        <v>0</v>
      </c>
      <c r="J28" s="6" t="s">
        <v>3</v>
      </c>
      <c r="K28" s="8" t="s">
        <v>71</v>
      </c>
    </row>
    <row r="29" spans="2:11" x14ac:dyDescent="0.2">
      <c r="B29" s="3" t="s">
        <v>49</v>
      </c>
      <c r="C29" s="9">
        <f>D29+C10</f>
        <v>100</v>
      </c>
      <c r="D29" s="9">
        <f>E29+D10</f>
        <v>89.80263157894737</v>
      </c>
      <c r="E29" s="9">
        <f t="shared" ref="E29:E34" si="1">F10+E10</f>
        <v>77.30263157894737</v>
      </c>
      <c r="F29" s="9">
        <v>62.828947368421048</v>
      </c>
      <c r="G29" s="9"/>
      <c r="H29" s="9">
        <v>68.75</v>
      </c>
      <c r="I29" s="9">
        <f t="shared" ref="I29:I34" si="2">H10+I10</f>
        <v>84.53947368421052</v>
      </c>
      <c r="J29" s="9">
        <f>I29+J10</f>
        <v>94.407894736842096</v>
      </c>
      <c r="K29" s="9">
        <f>J29+K10</f>
        <v>99.999999999999986</v>
      </c>
    </row>
    <row r="30" spans="2:11" x14ac:dyDescent="0.2">
      <c r="B30" s="3" t="s">
        <v>39</v>
      </c>
      <c r="C30" s="10">
        <f>F11+E11+D11+C11</f>
        <v>99.999999999999986</v>
      </c>
      <c r="D30" s="10">
        <f>F11+E11+D11</f>
        <v>90.066225165562898</v>
      </c>
      <c r="E30" s="10">
        <f t="shared" si="1"/>
        <v>82.450331125827802</v>
      </c>
      <c r="F30" s="10">
        <f>F11</f>
        <v>62.251655629139066</v>
      </c>
      <c r="G30" s="9"/>
      <c r="H30" s="10">
        <f>H11</f>
        <v>69.867549668874176</v>
      </c>
      <c r="I30" s="10">
        <f t="shared" si="2"/>
        <v>88.410596026490069</v>
      </c>
      <c r="J30" s="10">
        <f>H11+I11+J11</f>
        <v>94.701986754966896</v>
      </c>
      <c r="K30" s="10">
        <f>H11+I11+J11+K11</f>
        <v>100.00000000000001</v>
      </c>
    </row>
    <row r="31" spans="2:11" x14ac:dyDescent="0.2">
      <c r="B31" s="3" t="s">
        <v>41</v>
      </c>
      <c r="C31" s="9">
        <f>F12+E12+D12+C12</f>
        <v>99.999999999999986</v>
      </c>
      <c r="D31" s="9">
        <f>F12+E12+D12</f>
        <v>91.666666666666657</v>
      </c>
      <c r="E31" s="9">
        <f t="shared" si="1"/>
        <v>85.763888888888886</v>
      </c>
      <c r="F31" s="9">
        <f>F12</f>
        <v>67.361111111111114</v>
      </c>
      <c r="H31" s="9">
        <f>H12</f>
        <v>73.35526315789474</v>
      </c>
      <c r="I31" s="9">
        <f t="shared" si="2"/>
        <v>91.44736842105263</v>
      </c>
      <c r="J31" s="9">
        <f>H12+I12+J12</f>
        <v>95.723684210526315</v>
      </c>
      <c r="K31" s="9">
        <f>H12+I12+J12+K12</f>
        <v>100</v>
      </c>
    </row>
    <row r="32" spans="2:11" x14ac:dyDescent="0.2">
      <c r="B32" s="3" t="s">
        <v>42</v>
      </c>
      <c r="C32" s="9">
        <f>F13+E13+D13+C13</f>
        <v>99.999999999999986</v>
      </c>
      <c r="D32" s="9">
        <f>F13+E13+D13</f>
        <v>94.389438943894376</v>
      </c>
      <c r="E32" s="9">
        <f t="shared" si="1"/>
        <v>88.118811881188108</v>
      </c>
      <c r="F32" s="9">
        <f>F13</f>
        <v>70.297029702970292</v>
      </c>
      <c r="H32" s="9">
        <f>H13</f>
        <v>73.026315789473685</v>
      </c>
      <c r="I32" s="9">
        <f t="shared" si="2"/>
        <v>87.171052631578945</v>
      </c>
      <c r="J32" s="9">
        <f>H13+I13+J13</f>
        <v>92.763157894736835</v>
      </c>
      <c r="K32" s="9">
        <f>H13+I13+J13+K13</f>
        <v>100</v>
      </c>
    </row>
    <row r="33" spans="2:16" x14ac:dyDescent="0.2">
      <c r="B33" s="3" t="s">
        <v>40</v>
      </c>
      <c r="C33" s="10">
        <f>F14+E14+D14+C14</f>
        <v>100.00000000000001</v>
      </c>
      <c r="D33" s="10">
        <f>F14+E14+D14</f>
        <v>85.197368421052644</v>
      </c>
      <c r="E33" s="10">
        <f t="shared" si="1"/>
        <v>78.289473684210535</v>
      </c>
      <c r="F33" s="10">
        <f>F14</f>
        <v>65.131578947368425</v>
      </c>
      <c r="G33" s="9"/>
      <c r="H33" s="10">
        <f>H14</f>
        <v>66.44736842105263</v>
      </c>
      <c r="I33" s="10">
        <f t="shared" si="2"/>
        <v>83.881578947368411</v>
      </c>
      <c r="J33" s="10">
        <f>H14+I14+J14</f>
        <v>91.118421052631575</v>
      </c>
      <c r="K33" s="10">
        <f>H14+I14+J14+K14</f>
        <v>100</v>
      </c>
    </row>
    <row r="34" spans="2:16" x14ac:dyDescent="0.2">
      <c r="B34" s="3" t="s">
        <v>43</v>
      </c>
      <c r="C34" s="9">
        <f>F15+E15+D15+C15</f>
        <v>99.999999999999986</v>
      </c>
      <c r="D34" s="9">
        <f>F15+E15+D15</f>
        <v>92.27941176470587</v>
      </c>
      <c r="E34" s="9">
        <f t="shared" si="1"/>
        <v>85.294117647058812</v>
      </c>
      <c r="F34" s="9">
        <f>F15</f>
        <v>66.17647058823529</v>
      </c>
      <c r="G34" s="9"/>
      <c r="H34" s="9">
        <f>H15</f>
        <v>70.486111111111114</v>
      </c>
      <c r="I34" s="9">
        <f t="shared" si="2"/>
        <v>90.625</v>
      </c>
      <c r="J34" s="9">
        <f>H15+I15+J15</f>
        <v>95.138888888888886</v>
      </c>
      <c r="K34" s="9">
        <f>H15+I15+J15+K15</f>
        <v>100</v>
      </c>
    </row>
    <row r="35" spans="2:16" x14ac:dyDescent="0.2">
      <c r="B35" s="3" t="s">
        <v>44</v>
      </c>
      <c r="C35" s="9">
        <v>100</v>
      </c>
      <c r="D35" s="9">
        <v>91.776315789473685</v>
      </c>
      <c r="E35" s="9">
        <v>83.55263157894737</v>
      </c>
      <c r="F35" s="9">
        <v>64.80263157894737</v>
      </c>
      <c r="G35" s="9"/>
      <c r="H35" s="9">
        <v>70.06578947368422</v>
      </c>
      <c r="I35" s="9">
        <v>86.51315789473685</v>
      </c>
      <c r="J35" s="9">
        <v>93.750000000000014</v>
      </c>
      <c r="K35" s="9">
        <v>100.00000000000001</v>
      </c>
    </row>
    <row r="36" spans="2:16" x14ac:dyDescent="0.2">
      <c r="B36" s="3" t="s">
        <v>37</v>
      </c>
      <c r="C36" s="10">
        <v>100.00000000000001</v>
      </c>
      <c r="D36" s="10">
        <v>84.868421052631589</v>
      </c>
      <c r="E36" s="10">
        <v>76.31578947368422</v>
      </c>
      <c r="F36" s="10">
        <v>61.842105263157897</v>
      </c>
      <c r="G36" s="9"/>
      <c r="H36" s="10">
        <v>67.10526315789474</v>
      </c>
      <c r="I36" s="10">
        <v>84.868421052631589</v>
      </c>
      <c r="J36" s="10">
        <v>89.802631578947384</v>
      </c>
      <c r="K36" s="10">
        <v>100.00000000000001</v>
      </c>
    </row>
    <row r="37" spans="2:16" x14ac:dyDescent="0.2">
      <c r="B37" s="3" t="s">
        <v>45</v>
      </c>
      <c r="C37" s="9">
        <v>99.999999999999986</v>
      </c>
      <c r="D37" s="9">
        <v>92.43421052631578</v>
      </c>
      <c r="E37" s="9">
        <v>84.868421052631575</v>
      </c>
      <c r="F37" s="9">
        <v>68.75</v>
      </c>
      <c r="G37" s="9"/>
      <c r="H37" s="9">
        <v>70.06578947368422</v>
      </c>
      <c r="I37" s="9">
        <v>88.486842105263165</v>
      </c>
      <c r="J37" s="9">
        <v>93.421052631578959</v>
      </c>
      <c r="K37" s="9">
        <v>100.00000000000001</v>
      </c>
    </row>
    <row r="38" spans="2:16" x14ac:dyDescent="0.2">
      <c r="B38" s="3" t="s">
        <v>46</v>
      </c>
      <c r="C38" s="9">
        <v>100</v>
      </c>
      <c r="D38" s="9">
        <v>92.763157894736835</v>
      </c>
      <c r="E38" s="9">
        <v>83.881578947368411</v>
      </c>
      <c r="F38" s="9">
        <v>66.118421052631575</v>
      </c>
      <c r="G38" s="9"/>
      <c r="H38" s="9">
        <v>64.473684210526315</v>
      </c>
      <c r="I38" s="9">
        <v>84.53947368421052</v>
      </c>
      <c r="J38" s="9">
        <v>92.763157894736835</v>
      </c>
      <c r="K38" s="9">
        <v>100</v>
      </c>
    </row>
    <row r="39" spans="2:16" x14ac:dyDescent="0.2">
      <c r="B39" s="3" t="s">
        <v>38</v>
      </c>
      <c r="C39" s="10">
        <v>100</v>
      </c>
      <c r="D39" s="10">
        <v>84.375</v>
      </c>
      <c r="E39" s="10">
        <v>77.777777777777771</v>
      </c>
      <c r="F39" s="10">
        <v>62.847222222222221</v>
      </c>
      <c r="G39" s="9"/>
      <c r="H39" s="10">
        <v>65.277777777777786</v>
      </c>
      <c r="I39" s="10">
        <v>81.597222222222229</v>
      </c>
      <c r="J39" s="10">
        <v>90.625</v>
      </c>
      <c r="K39" s="10">
        <v>100</v>
      </c>
    </row>
    <row r="40" spans="2:16" x14ac:dyDescent="0.2">
      <c r="B40" s="3" t="s">
        <v>47</v>
      </c>
      <c r="C40" s="9">
        <v>100</v>
      </c>
      <c r="D40" s="9">
        <v>87.5</v>
      </c>
      <c r="E40" s="9">
        <v>81.25</v>
      </c>
      <c r="F40" s="9">
        <v>64.80263157894737</v>
      </c>
      <c r="G40" s="9"/>
      <c r="H40" s="9">
        <v>68.75</v>
      </c>
      <c r="I40" s="9">
        <v>83.680555555555557</v>
      </c>
      <c r="J40" s="9">
        <v>89.236111111111114</v>
      </c>
      <c r="K40" s="9">
        <v>100</v>
      </c>
    </row>
    <row r="41" spans="2:16" x14ac:dyDescent="0.2">
      <c r="B41" s="3" t="s">
        <v>20</v>
      </c>
      <c r="C41" s="12">
        <f>SUM(C29:C39)/11</f>
        <v>100</v>
      </c>
      <c r="D41" s="12">
        <f t="shared" ref="D41:K41" si="3">SUM(D29:D39)/11</f>
        <v>89.965349800362503</v>
      </c>
      <c r="E41" s="12">
        <f t="shared" si="3"/>
        <v>82.146859421502811</v>
      </c>
      <c r="F41" s="12">
        <f t="shared" si="3"/>
        <v>65.309743042200381</v>
      </c>
      <c r="G41" s="12"/>
      <c r="H41" s="12">
        <f t="shared" si="3"/>
        <v>68.992810203815793</v>
      </c>
      <c r="I41" s="12">
        <f t="shared" si="3"/>
        <v>86.552744242705913</v>
      </c>
      <c r="J41" s="12">
        <f t="shared" si="3"/>
        <v>93.110534149441435</v>
      </c>
      <c r="K41" s="12">
        <f t="shared" si="3"/>
        <v>100</v>
      </c>
    </row>
    <row r="43" spans="2:16" ht="13.5" thickBot="1" x14ac:dyDescent="0.25"/>
    <row r="44" spans="2:16" ht="15" customHeight="1" thickBot="1" x14ac:dyDescent="0.3">
      <c r="B44" s="13"/>
      <c r="F44" s="40" t="s">
        <v>25</v>
      </c>
      <c r="G44" s="41"/>
      <c r="H44" s="41"/>
      <c r="I44" s="42"/>
      <c r="J44" s="29"/>
      <c r="K44" s="29"/>
      <c r="L44" s="29"/>
      <c r="M44" s="40" t="s">
        <v>57</v>
      </c>
      <c r="N44" s="41"/>
      <c r="O44" s="41"/>
      <c r="P44" s="42"/>
    </row>
    <row r="45" spans="2:16" ht="12.75" customHeight="1" thickBot="1" x14ac:dyDescent="0.25">
      <c r="B45" s="13"/>
      <c r="E45" s="3" t="s">
        <v>33</v>
      </c>
      <c r="F45" s="5" t="s">
        <v>1</v>
      </c>
      <c r="G45" s="6" t="s">
        <v>0</v>
      </c>
      <c r="H45" s="6" t="s">
        <v>3</v>
      </c>
      <c r="I45" s="6" t="s">
        <v>71</v>
      </c>
      <c r="L45" s="3" t="s">
        <v>33</v>
      </c>
      <c r="M45" s="5" t="s">
        <v>1</v>
      </c>
      <c r="N45" s="6" t="s">
        <v>0</v>
      </c>
      <c r="O45" s="6" t="s">
        <v>3</v>
      </c>
      <c r="P45" s="5" t="s">
        <v>71</v>
      </c>
    </row>
    <row r="46" spans="2:16" ht="12.75" customHeight="1" x14ac:dyDescent="0.2">
      <c r="B46" s="13"/>
      <c r="E46" s="3" t="s">
        <v>49</v>
      </c>
      <c r="F46" s="9">
        <f t="shared" ref="F46:F56" si="4">(F10+H10)/2</f>
        <v>65.78947368421052</v>
      </c>
      <c r="G46" s="9">
        <f t="shared" ref="G46:G56" si="5">(E10+I10)/2</f>
        <v>15.131578947368421</v>
      </c>
      <c r="H46" s="9">
        <f t="shared" ref="H46:H56" si="6">(D10+J10)/2</f>
        <v>11.184210526315789</v>
      </c>
      <c r="I46" s="9">
        <f t="shared" ref="I46:I56" si="7">(C10+K10)/2</f>
        <v>7.8947368421052637</v>
      </c>
      <c r="L46" s="3" t="s">
        <v>49</v>
      </c>
      <c r="M46" s="9">
        <f t="shared" ref="M46:M55" si="8">(F29+H29)/2</f>
        <v>65.78947368421052</v>
      </c>
      <c r="N46" s="9">
        <f t="shared" ref="N46:N55" si="9">(E29+I29)/2</f>
        <v>80.921052631578945</v>
      </c>
      <c r="O46" s="9">
        <f t="shared" ref="O46:O55" si="10">(D29+J29)/2</f>
        <v>92.10526315789474</v>
      </c>
      <c r="P46" s="9">
        <f t="shared" ref="P46:P55" si="11">(C29+K29)/2</f>
        <v>100</v>
      </c>
    </row>
    <row r="47" spans="2:16" ht="12.75" customHeight="1" x14ac:dyDescent="0.2">
      <c r="B47" s="13"/>
      <c r="E47" s="3" t="s">
        <v>39</v>
      </c>
      <c r="F47" s="10">
        <f t="shared" si="4"/>
        <v>66.059602649006621</v>
      </c>
      <c r="G47" s="10">
        <f t="shared" si="5"/>
        <v>19.370860927152318</v>
      </c>
      <c r="H47" s="10">
        <f t="shared" si="6"/>
        <v>6.9536423841059607</v>
      </c>
      <c r="I47" s="10">
        <f t="shared" si="7"/>
        <v>7.6158940397350996</v>
      </c>
      <c r="L47" s="3" t="s">
        <v>39</v>
      </c>
      <c r="M47" s="10">
        <f t="shared" si="8"/>
        <v>66.059602649006621</v>
      </c>
      <c r="N47" s="10">
        <f t="shared" si="9"/>
        <v>85.430463576158928</v>
      </c>
      <c r="O47" s="10">
        <f t="shared" si="10"/>
        <v>92.38410596026489</v>
      </c>
      <c r="P47" s="10">
        <f t="shared" si="11"/>
        <v>100</v>
      </c>
    </row>
    <row r="48" spans="2:16" ht="12.75" customHeight="1" x14ac:dyDescent="0.2">
      <c r="B48" s="13"/>
      <c r="E48" s="3" t="s">
        <v>41</v>
      </c>
      <c r="F48" s="9">
        <f t="shared" si="4"/>
        <v>70.358187134502927</v>
      </c>
      <c r="G48" s="9">
        <f t="shared" si="5"/>
        <v>18.247441520467838</v>
      </c>
      <c r="H48" s="9">
        <f t="shared" si="6"/>
        <v>5.0895467836257309</v>
      </c>
      <c r="I48" s="9">
        <f t="shared" si="7"/>
        <v>6.3048245614035086</v>
      </c>
      <c r="L48" s="3" t="s">
        <v>41</v>
      </c>
      <c r="M48" s="9">
        <f t="shared" si="8"/>
        <v>70.358187134502927</v>
      </c>
      <c r="N48" s="9">
        <f t="shared" si="9"/>
        <v>88.605628654970758</v>
      </c>
      <c r="O48" s="9">
        <f t="shared" si="10"/>
        <v>93.695175438596493</v>
      </c>
      <c r="P48" s="9">
        <f t="shared" si="11"/>
        <v>100</v>
      </c>
    </row>
    <row r="49" spans="2:17" ht="12.75" customHeight="1" x14ac:dyDescent="0.2">
      <c r="B49" s="13"/>
      <c r="E49" s="3" t="s">
        <v>42</v>
      </c>
      <c r="F49" s="9">
        <f t="shared" si="4"/>
        <v>71.661672746221996</v>
      </c>
      <c r="G49" s="9">
        <f t="shared" si="5"/>
        <v>15.983259510161542</v>
      </c>
      <c r="H49" s="9">
        <f t="shared" si="6"/>
        <v>5.9313661629320826</v>
      </c>
      <c r="I49" s="9">
        <f t="shared" si="7"/>
        <v>6.4237015806843845</v>
      </c>
      <c r="L49" s="3" t="s">
        <v>42</v>
      </c>
      <c r="M49" s="9">
        <f t="shared" si="8"/>
        <v>71.661672746221996</v>
      </c>
      <c r="N49" s="9">
        <f t="shared" si="9"/>
        <v>87.644932256383527</v>
      </c>
      <c r="O49" s="9">
        <f t="shared" si="10"/>
        <v>93.576298419315606</v>
      </c>
      <c r="P49" s="9">
        <f t="shared" si="11"/>
        <v>100</v>
      </c>
    </row>
    <row r="50" spans="2:17" ht="12.75" customHeight="1" x14ac:dyDescent="0.2">
      <c r="B50" s="13"/>
      <c r="E50" s="3" t="s">
        <v>40</v>
      </c>
      <c r="F50" s="10">
        <f t="shared" si="4"/>
        <v>65.78947368421052</v>
      </c>
      <c r="G50" s="10">
        <f t="shared" si="5"/>
        <v>15.296052631578945</v>
      </c>
      <c r="H50" s="10">
        <f t="shared" si="6"/>
        <v>7.0723684210526319</v>
      </c>
      <c r="I50" s="10">
        <f t="shared" si="7"/>
        <v>11.842105263157894</v>
      </c>
      <c r="L50" s="3" t="s">
        <v>40</v>
      </c>
      <c r="M50" s="10">
        <f t="shared" si="8"/>
        <v>65.78947368421052</v>
      </c>
      <c r="N50" s="10">
        <f t="shared" si="9"/>
        <v>81.08552631578948</v>
      </c>
      <c r="O50" s="10">
        <f t="shared" si="10"/>
        <v>88.15789473684211</v>
      </c>
      <c r="P50" s="10">
        <f t="shared" si="11"/>
        <v>100</v>
      </c>
    </row>
    <row r="51" spans="2:17" ht="12.75" customHeight="1" x14ac:dyDescent="0.2">
      <c r="B51" s="13"/>
      <c r="E51" s="3" t="s">
        <v>43</v>
      </c>
      <c r="F51" s="9">
        <f t="shared" si="4"/>
        <v>68.331290849673195</v>
      </c>
      <c r="G51" s="9">
        <f t="shared" si="5"/>
        <v>19.628267973856211</v>
      </c>
      <c r="H51" s="9">
        <f t="shared" si="6"/>
        <v>5.7495915032679736</v>
      </c>
      <c r="I51" s="9">
        <f t="shared" si="7"/>
        <v>6.2908496732026151</v>
      </c>
      <c r="L51" s="3" t="s">
        <v>43</v>
      </c>
      <c r="M51" s="9">
        <f t="shared" si="8"/>
        <v>68.331290849673195</v>
      </c>
      <c r="N51" s="9">
        <f t="shared" si="9"/>
        <v>87.959558823529406</v>
      </c>
      <c r="O51" s="9">
        <f t="shared" si="10"/>
        <v>93.709150326797385</v>
      </c>
      <c r="P51" s="9">
        <f t="shared" si="11"/>
        <v>100</v>
      </c>
    </row>
    <row r="52" spans="2:17" ht="12.75" customHeight="1" x14ac:dyDescent="0.2">
      <c r="B52" s="13"/>
      <c r="E52" s="3" t="s">
        <v>44</v>
      </c>
      <c r="F52" s="9">
        <f t="shared" si="4"/>
        <v>67.434210526315795</v>
      </c>
      <c r="G52" s="9">
        <f t="shared" si="5"/>
        <v>17.598684210526315</v>
      </c>
      <c r="H52" s="9">
        <f t="shared" si="6"/>
        <v>7.7302631578947381</v>
      </c>
      <c r="I52" s="9">
        <f t="shared" si="7"/>
        <v>7.2368421052631584</v>
      </c>
      <c r="L52" s="3" t="s">
        <v>44</v>
      </c>
      <c r="M52" s="9">
        <f t="shared" si="8"/>
        <v>67.434210526315795</v>
      </c>
      <c r="N52" s="9">
        <f t="shared" si="9"/>
        <v>85.03289473684211</v>
      </c>
      <c r="O52" s="9">
        <f t="shared" si="10"/>
        <v>92.76315789473685</v>
      </c>
      <c r="P52" s="9">
        <f t="shared" si="11"/>
        <v>100</v>
      </c>
    </row>
    <row r="53" spans="2:17" ht="12.75" customHeight="1" x14ac:dyDescent="0.2">
      <c r="B53" s="13"/>
      <c r="E53" s="3" t="s">
        <v>37</v>
      </c>
      <c r="F53" s="10">
        <f t="shared" si="4"/>
        <v>64.473684210526315</v>
      </c>
      <c r="G53" s="10">
        <f t="shared" si="5"/>
        <v>16.118421052631579</v>
      </c>
      <c r="H53" s="10">
        <f t="shared" si="6"/>
        <v>6.7434210526315788</v>
      </c>
      <c r="I53" s="10">
        <f t="shared" si="7"/>
        <v>12.664473684210527</v>
      </c>
      <c r="L53" s="3" t="s">
        <v>37</v>
      </c>
      <c r="M53" s="10">
        <f t="shared" si="8"/>
        <v>64.473684210526315</v>
      </c>
      <c r="N53" s="10">
        <f t="shared" si="9"/>
        <v>80.592105263157904</v>
      </c>
      <c r="O53" s="10">
        <f t="shared" si="10"/>
        <v>87.33552631578948</v>
      </c>
      <c r="P53" s="10">
        <f t="shared" si="11"/>
        <v>100.00000000000001</v>
      </c>
    </row>
    <row r="54" spans="2:17" ht="12.75" customHeight="1" x14ac:dyDescent="0.2">
      <c r="B54" s="13"/>
      <c r="E54" s="3" t="s">
        <v>45</v>
      </c>
      <c r="F54" s="9">
        <f t="shared" si="4"/>
        <v>69.40789473684211</v>
      </c>
      <c r="G54" s="9">
        <f t="shared" si="5"/>
        <v>17.26973684210526</v>
      </c>
      <c r="H54" s="9">
        <f t="shared" si="6"/>
        <v>6.25</v>
      </c>
      <c r="I54" s="9">
        <f t="shared" si="7"/>
        <v>7.0723684210526319</v>
      </c>
      <c r="L54" s="3" t="s">
        <v>45</v>
      </c>
      <c r="M54" s="9">
        <f t="shared" si="8"/>
        <v>69.40789473684211</v>
      </c>
      <c r="N54" s="9">
        <f t="shared" si="9"/>
        <v>86.67763157894737</v>
      </c>
      <c r="O54" s="9">
        <f t="shared" si="10"/>
        <v>92.92763157894737</v>
      </c>
      <c r="P54" s="9">
        <f t="shared" si="11"/>
        <v>100</v>
      </c>
    </row>
    <row r="55" spans="2:17" ht="12.75" customHeight="1" x14ac:dyDescent="0.2">
      <c r="B55" s="13"/>
      <c r="E55" s="3" t="s">
        <v>46</v>
      </c>
      <c r="F55" s="9">
        <f t="shared" si="4"/>
        <v>65.296052631578945</v>
      </c>
      <c r="G55" s="9">
        <f t="shared" si="5"/>
        <v>18.914473684210527</v>
      </c>
      <c r="H55" s="9">
        <f t="shared" si="6"/>
        <v>8.5526315789473699</v>
      </c>
      <c r="I55" s="9">
        <f t="shared" si="7"/>
        <v>7.2368421052631584</v>
      </c>
      <c r="L55" s="3" t="s">
        <v>46</v>
      </c>
      <c r="M55" s="9">
        <f t="shared" si="8"/>
        <v>65.296052631578945</v>
      </c>
      <c r="N55" s="9">
        <f t="shared" si="9"/>
        <v>84.210526315789465</v>
      </c>
      <c r="O55" s="9">
        <f t="shared" si="10"/>
        <v>92.763157894736835</v>
      </c>
      <c r="P55" s="9">
        <f t="shared" si="11"/>
        <v>100</v>
      </c>
    </row>
    <row r="56" spans="2:17" ht="12.75" customHeight="1" x14ac:dyDescent="0.2">
      <c r="B56" s="13"/>
      <c r="E56" s="3" t="s">
        <v>38</v>
      </c>
      <c r="F56" s="10">
        <f t="shared" si="4"/>
        <v>64.0625</v>
      </c>
      <c r="G56" s="10">
        <f t="shared" si="5"/>
        <v>15.625</v>
      </c>
      <c r="H56" s="10">
        <f t="shared" si="6"/>
        <v>7.8125</v>
      </c>
      <c r="I56" s="10">
        <f t="shared" si="7"/>
        <v>12.5</v>
      </c>
      <c r="L56" s="3" t="s">
        <v>38</v>
      </c>
      <c r="M56" s="10">
        <f t="shared" ref="M56" si="12">(F39+H39)/2</f>
        <v>64.0625</v>
      </c>
      <c r="N56" s="10">
        <f t="shared" ref="N56" si="13">(E39+I39)/2</f>
        <v>79.6875</v>
      </c>
      <c r="O56" s="10">
        <f t="shared" ref="O56" si="14">(D39+J39)/2</f>
        <v>87.5</v>
      </c>
      <c r="P56" s="10">
        <f t="shared" ref="P56" si="15">(C39+K39)/2</f>
        <v>100</v>
      </c>
    </row>
    <row r="57" spans="2:17" ht="12.75" customHeight="1" x14ac:dyDescent="0.2">
      <c r="B57" s="13"/>
      <c r="E57" s="3" t="s">
        <v>47</v>
      </c>
      <c r="F57" s="9">
        <f t="shared" ref="F57" si="16">(F21+H21)/2</f>
        <v>66.776315789473685</v>
      </c>
      <c r="G57" s="9">
        <f t="shared" ref="G57" si="17">(E21+I21)/2</f>
        <v>15.688961988304094</v>
      </c>
      <c r="H57" s="9">
        <f t="shared" ref="H57" si="18">(D21+J21)/2</f>
        <v>5.9027777777777777</v>
      </c>
      <c r="I57" s="9">
        <f t="shared" ref="I57" si="19">(C21+K21)/2</f>
        <v>11.631944444444445</v>
      </c>
      <c r="L57" s="3" t="s">
        <v>47</v>
      </c>
      <c r="M57" s="9">
        <f t="shared" ref="M57" si="20">(F40+H40)/2</f>
        <v>66.776315789473685</v>
      </c>
      <c r="N57" s="9">
        <f t="shared" ref="N57" si="21">(E40+I40)/2</f>
        <v>82.465277777777771</v>
      </c>
      <c r="O57" s="9">
        <f t="shared" ref="O57" si="22">(D40+J40)/2</f>
        <v>88.368055555555557</v>
      </c>
      <c r="P57" s="9">
        <f t="shared" ref="P57" si="23">(C40+K40)/2</f>
        <v>100</v>
      </c>
    </row>
    <row r="58" spans="2:17" ht="12.75" customHeight="1" x14ac:dyDescent="0.2">
      <c r="B58" s="13"/>
      <c r="E58" s="3" t="s">
        <v>20</v>
      </c>
      <c r="F58" s="12">
        <f>SUM(F46:F57)/12</f>
        <v>67.120029886880204</v>
      </c>
      <c r="G58" s="12">
        <f t="shared" ref="G58:I58" si="24">SUM(G46:G57)/12</f>
        <v>17.072728274030254</v>
      </c>
      <c r="H58" s="12">
        <f t="shared" si="24"/>
        <v>7.0810266123793015</v>
      </c>
      <c r="I58" s="12">
        <f t="shared" si="24"/>
        <v>8.7262152267102238</v>
      </c>
      <c r="L58" s="3" t="s">
        <v>20</v>
      </c>
      <c r="M58" s="12">
        <f>SUM(M46:M57)/12</f>
        <v>67.120029886880204</v>
      </c>
      <c r="N58" s="12">
        <f t="shared" ref="N58:P58" si="25">SUM(N46:N57)/12</f>
        <v>84.192758160910486</v>
      </c>
      <c r="O58" s="12">
        <f t="shared" si="25"/>
        <v>91.27378477328979</v>
      </c>
      <c r="P58" s="12">
        <f t="shared" si="25"/>
        <v>100</v>
      </c>
    </row>
    <row r="59" spans="2:17" ht="12.75" customHeight="1" x14ac:dyDescent="0.2">
      <c r="B59" s="46" t="s">
        <v>72</v>
      </c>
      <c r="C59" s="46"/>
      <c r="D59" s="46"/>
      <c r="E59" s="46"/>
      <c r="F59" s="17">
        <f>(F58*16)/100</f>
        <v>10.739204781900833</v>
      </c>
      <c r="G59" s="17">
        <f>(G58*16)/100</f>
        <v>2.7316365238448408</v>
      </c>
      <c r="H59" s="17">
        <f>(H58*16)/100</f>
        <v>1.1329642579806882</v>
      </c>
      <c r="I59" s="17">
        <f>(I58*16)/100</f>
        <v>1.3961944362736358</v>
      </c>
      <c r="J59" s="17">
        <f>SUM(F59:I59)</f>
        <v>15.999999999999998</v>
      </c>
      <c r="M59" s="17">
        <f>(M58*16)/100</f>
        <v>10.739204781900833</v>
      </c>
      <c r="N59" s="17">
        <f t="shared" ref="N59:P59" si="26">(N58*16)/100</f>
        <v>13.470841305745678</v>
      </c>
      <c r="O59" s="17">
        <f t="shared" si="26"/>
        <v>14.603805563726366</v>
      </c>
      <c r="P59" s="17">
        <f t="shared" si="26"/>
        <v>16</v>
      </c>
    </row>
    <row r="60" spans="2:17" ht="12.75" customHeight="1" x14ac:dyDescent="0.2">
      <c r="B60" s="13"/>
      <c r="E60" s="4"/>
    </row>
    <row r="61" spans="2:17" ht="12.75" customHeight="1" thickBot="1" x14ac:dyDescent="0.25">
      <c r="B61" s="13"/>
    </row>
    <row r="62" spans="2:17" x14ac:dyDescent="0.2">
      <c r="E62" s="3"/>
      <c r="F62" s="12"/>
      <c r="G62" s="12"/>
      <c r="H62" s="12"/>
      <c r="I62" s="12"/>
      <c r="M62" s="47" t="s">
        <v>73</v>
      </c>
      <c r="N62" s="48"/>
      <c r="O62" s="48"/>
      <c r="P62" s="48"/>
      <c r="Q62" s="49"/>
    </row>
    <row r="63" spans="2:17" x14ac:dyDescent="0.2">
      <c r="B63" s="18" t="s">
        <v>81</v>
      </c>
      <c r="M63" s="34" t="s">
        <v>74</v>
      </c>
      <c r="N63" s="35"/>
      <c r="O63" s="35"/>
      <c r="P63" s="35"/>
      <c r="Q63" s="36"/>
    </row>
    <row r="64" spans="2:17" x14ac:dyDescent="0.2">
      <c r="B64" s="1" t="s">
        <v>77</v>
      </c>
      <c r="M64" s="34" t="s">
        <v>75</v>
      </c>
      <c r="N64" s="35"/>
      <c r="O64" s="35"/>
      <c r="P64" s="35"/>
      <c r="Q64" s="36"/>
    </row>
    <row r="65" spans="2:17" ht="13.5" thickBot="1" x14ac:dyDescent="0.25">
      <c r="B65" s="1" t="s">
        <v>78</v>
      </c>
      <c r="I65" s="11"/>
      <c r="M65" s="37" t="s">
        <v>76</v>
      </c>
      <c r="N65" s="38"/>
      <c r="O65" s="38"/>
      <c r="P65" s="38"/>
      <c r="Q65" s="39"/>
    </row>
    <row r="66" spans="2:17" x14ac:dyDescent="0.2">
      <c r="B66" s="1" t="s">
        <v>79</v>
      </c>
      <c r="M66" s="19"/>
      <c r="N66" s="20" t="s">
        <v>14</v>
      </c>
      <c r="O66" s="20" t="s">
        <v>14</v>
      </c>
      <c r="P66" s="20" t="s">
        <v>14</v>
      </c>
      <c r="Q66" s="20" t="s">
        <v>14</v>
      </c>
    </row>
    <row r="67" spans="2:17" ht="13.5" thickBot="1" x14ac:dyDescent="0.25">
      <c r="B67" s="1" t="s">
        <v>80</v>
      </c>
      <c r="N67" s="21" t="s">
        <v>1</v>
      </c>
      <c r="O67" s="21" t="s">
        <v>0</v>
      </c>
      <c r="P67" s="21" t="s">
        <v>3</v>
      </c>
      <c r="Q67" s="21" t="s">
        <v>71</v>
      </c>
    </row>
    <row r="68" spans="2:17" x14ac:dyDescent="0.2">
      <c r="M68" s="13"/>
      <c r="N68" s="50">
        <v>67.12</v>
      </c>
      <c r="O68" s="50">
        <v>17.07</v>
      </c>
      <c r="P68" s="50">
        <v>7.08</v>
      </c>
      <c r="Q68" s="50">
        <v>8.73</v>
      </c>
    </row>
    <row r="69" spans="2:17" ht="13.5" thickBot="1" x14ac:dyDescent="0.25">
      <c r="B69" s="18"/>
      <c r="M69" s="13" t="s">
        <v>32</v>
      </c>
      <c r="N69" s="51"/>
      <c r="O69" s="51"/>
      <c r="P69" s="51"/>
      <c r="Q69" s="51"/>
    </row>
    <row r="70" spans="2:17" ht="13.5" thickBot="1" x14ac:dyDescent="0.25"/>
    <row r="71" spans="2:17" ht="13.5" thickBot="1" x14ac:dyDescent="0.25">
      <c r="I71" s="3"/>
      <c r="J71" s="3"/>
      <c r="N71" s="23" t="s">
        <v>8</v>
      </c>
      <c r="O71" s="23" t="s">
        <v>9</v>
      </c>
      <c r="P71" s="23" t="s">
        <v>10</v>
      </c>
    </row>
    <row r="72" spans="2:17" x14ac:dyDescent="0.2">
      <c r="K72" s="3"/>
      <c r="M72" s="13" t="s">
        <v>109</v>
      </c>
      <c r="N72" s="24">
        <f>F59/16</f>
        <v>0.67120029886880206</v>
      </c>
      <c r="O72" s="24">
        <f>G59/8</f>
        <v>0.3414545654806051</v>
      </c>
      <c r="P72" s="24">
        <f>H59/6</f>
        <v>0.1888273763301147</v>
      </c>
    </row>
    <row r="74" spans="2:17" x14ac:dyDescent="0.2">
      <c r="M74" s="13" t="s">
        <v>95</v>
      </c>
      <c r="N74" s="1" t="s">
        <v>96</v>
      </c>
    </row>
    <row r="75" spans="2:17" x14ac:dyDescent="0.2">
      <c r="N75" s="1" t="s">
        <v>101</v>
      </c>
    </row>
    <row r="76" spans="2:17" x14ac:dyDescent="0.2">
      <c r="N76" s="1" t="s">
        <v>102</v>
      </c>
    </row>
    <row r="77" spans="2:17" x14ac:dyDescent="0.2">
      <c r="N77" s="1" t="s">
        <v>103</v>
      </c>
    </row>
    <row r="78" spans="2:17" x14ac:dyDescent="0.2">
      <c r="N78" s="1" t="s">
        <v>104</v>
      </c>
    </row>
  </sheetData>
  <mergeCells count="16">
    <mergeCell ref="Q68:Q69"/>
    <mergeCell ref="M62:Q62"/>
    <mergeCell ref="M63:Q63"/>
    <mergeCell ref="M64:Q64"/>
    <mergeCell ref="M65:Q65"/>
    <mergeCell ref="B2:N2"/>
    <mergeCell ref="B59:E59"/>
    <mergeCell ref="N68:N69"/>
    <mergeCell ref="O68:O69"/>
    <mergeCell ref="P68:P69"/>
    <mergeCell ref="F44:I44"/>
    <mergeCell ref="M44:P44"/>
    <mergeCell ref="C8:F8"/>
    <mergeCell ref="H8:K8"/>
    <mergeCell ref="C27:F27"/>
    <mergeCell ref="H27:K27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R74"/>
  <sheetViews>
    <sheetView workbookViewId="0"/>
  </sheetViews>
  <sheetFormatPr defaultRowHeight="12.75" x14ac:dyDescent="0.2"/>
  <cols>
    <col min="1" max="1" width="9" style="1" customWidth="1"/>
    <col min="2" max="2" width="9.140625" style="13"/>
    <col min="3" max="11" width="9.140625" style="1"/>
    <col min="12" max="16" width="10.7109375" style="1" customWidth="1"/>
    <col min="17" max="16384" width="9.140625" style="1"/>
  </cols>
  <sheetData>
    <row r="2" spans="2:14" s="32" customFormat="1" ht="18.75" x14ac:dyDescent="0.3">
      <c r="B2" s="43" t="s">
        <v>83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x14ac:dyDescent="0.2">
      <c r="B3" s="2"/>
    </row>
    <row r="4" spans="2:14" x14ac:dyDescent="0.2">
      <c r="B4" s="1" t="s">
        <v>84</v>
      </c>
    </row>
    <row r="5" spans="2:14" x14ac:dyDescent="0.2">
      <c r="B5" s="1" t="s">
        <v>119</v>
      </c>
    </row>
    <row r="6" spans="2:14" x14ac:dyDescent="0.2">
      <c r="B6" s="1" t="s">
        <v>115</v>
      </c>
    </row>
    <row r="7" spans="2:14" ht="13.5" thickBot="1" x14ac:dyDescent="0.25">
      <c r="B7" s="1"/>
    </row>
    <row r="8" spans="2:14" ht="15" customHeight="1" thickBot="1" x14ac:dyDescent="0.3">
      <c r="C8" s="40" t="s">
        <v>18</v>
      </c>
      <c r="D8" s="41"/>
      <c r="E8" s="41"/>
      <c r="F8" s="41"/>
      <c r="G8" s="42"/>
      <c r="H8" s="31"/>
      <c r="I8" s="40" t="s">
        <v>19</v>
      </c>
      <c r="J8" s="41"/>
      <c r="K8" s="41"/>
      <c r="L8" s="41"/>
      <c r="M8" s="42"/>
    </row>
    <row r="9" spans="2:14" s="19" customFormat="1" ht="13.5" thickBot="1" x14ac:dyDescent="0.25">
      <c r="B9" s="3" t="s">
        <v>33</v>
      </c>
      <c r="C9" s="5" t="s">
        <v>85</v>
      </c>
      <c r="D9" s="6" t="s">
        <v>5</v>
      </c>
      <c r="E9" s="6" t="s">
        <v>3</v>
      </c>
      <c r="F9" s="6" t="s">
        <v>0</v>
      </c>
      <c r="G9" s="5" t="s">
        <v>1</v>
      </c>
      <c r="I9" s="5" t="s">
        <v>1</v>
      </c>
      <c r="J9" s="6" t="s">
        <v>0</v>
      </c>
      <c r="K9" s="6" t="s">
        <v>3</v>
      </c>
      <c r="L9" s="6" t="s">
        <v>5</v>
      </c>
      <c r="M9" s="5" t="s">
        <v>85</v>
      </c>
    </row>
    <row r="10" spans="2:14" s="19" customFormat="1" ht="12.75" customHeight="1" x14ac:dyDescent="0.2">
      <c r="B10" s="3" t="s">
        <v>41</v>
      </c>
      <c r="C10" s="9">
        <v>5.7870370370370372</v>
      </c>
      <c r="D10" s="9">
        <v>10.416666666666668</v>
      </c>
      <c r="E10" s="9">
        <v>8.3333333333333321</v>
      </c>
      <c r="F10" s="9">
        <v>21.99074074074074</v>
      </c>
      <c r="G10" s="9">
        <v>53.472222222222221</v>
      </c>
      <c r="H10" s="9"/>
      <c r="I10" s="9">
        <v>57.638888888888886</v>
      </c>
      <c r="J10" s="9">
        <v>19.907407407407408</v>
      </c>
      <c r="K10" s="9">
        <v>8.3333333333333321</v>
      </c>
      <c r="L10" s="9">
        <v>8.5648148148148149</v>
      </c>
      <c r="M10" s="9">
        <v>5.5555555555555554</v>
      </c>
    </row>
    <row r="11" spans="2:14" ht="12.75" customHeight="1" x14ac:dyDescent="0.2">
      <c r="B11" s="3" t="s">
        <v>42</v>
      </c>
      <c r="C11" s="9">
        <v>7.1782178217821775</v>
      </c>
      <c r="D11" s="9">
        <v>6.9306930693069315</v>
      </c>
      <c r="E11" s="9">
        <v>10.14851485148515</v>
      </c>
      <c r="F11" s="9">
        <v>20.297029702970299</v>
      </c>
      <c r="G11" s="9">
        <v>55.445544554455452</v>
      </c>
      <c r="I11" s="9">
        <v>58.333333333333336</v>
      </c>
      <c r="J11" s="9">
        <v>18.627450980392158</v>
      </c>
      <c r="K11" s="9">
        <v>9.5588235294117645</v>
      </c>
      <c r="L11" s="9">
        <v>8.8235294117647065</v>
      </c>
      <c r="M11" s="9">
        <v>4.6568627450980395</v>
      </c>
    </row>
    <row r="12" spans="2:14" ht="12.75" customHeight="1" x14ac:dyDescent="0.2">
      <c r="B12" s="3" t="s">
        <v>40</v>
      </c>
      <c r="C12" s="10">
        <v>12.938596491228072</v>
      </c>
      <c r="D12" s="10">
        <v>10.307017543859649</v>
      </c>
      <c r="E12" s="10">
        <v>9.2105263157894726</v>
      </c>
      <c r="F12" s="10">
        <v>16.228070175438596</v>
      </c>
      <c r="G12" s="10">
        <v>51.315789473684212</v>
      </c>
      <c r="I12" s="10">
        <v>52.083333333333336</v>
      </c>
      <c r="J12" s="10">
        <v>19.675925925925927</v>
      </c>
      <c r="K12" s="10">
        <v>10.648148148148149</v>
      </c>
      <c r="L12" s="10">
        <v>9.0277777777777768</v>
      </c>
      <c r="M12" s="10">
        <v>8.5648148148148149</v>
      </c>
    </row>
    <row r="13" spans="2:14" ht="12.75" customHeight="1" x14ac:dyDescent="0.2">
      <c r="B13" s="3" t="s">
        <v>43</v>
      </c>
      <c r="C13" s="9">
        <v>5.6930693069306937</v>
      </c>
      <c r="D13" s="9">
        <v>7.1782178217821775</v>
      </c>
      <c r="E13" s="9">
        <v>9.4059405940594054</v>
      </c>
      <c r="F13" s="9">
        <v>22.029702970297031</v>
      </c>
      <c r="G13" s="9">
        <v>55.693069306930695</v>
      </c>
      <c r="I13" s="9">
        <v>54.823529411764703</v>
      </c>
      <c r="J13" s="9">
        <v>23.764705882352942</v>
      </c>
      <c r="K13" s="9">
        <v>10.352941176470589</v>
      </c>
      <c r="L13" s="9">
        <v>8.235294117647058</v>
      </c>
      <c r="M13" s="9">
        <v>2.8235294117647061</v>
      </c>
    </row>
    <row r="14" spans="2:14" ht="12.75" customHeight="1" x14ac:dyDescent="0.2">
      <c r="B14" s="3" t="s">
        <v>44</v>
      </c>
      <c r="C14" s="9">
        <v>4.1666666666666661</v>
      </c>
      <c r="D14" s="9">
        <v>8.5784313725490193</v>
      </c>
      <c r="E14" s="9">
        <v>10.049019607843137</v>
      </c>
      <c r="F14" s="9">
        <v>23.03921568627451</v>
      </c>
      <c r="G14" s="9">
        <v>54.166666666666664</v>
      </c>
      <c r="I14" s="9">
        <v>57.456140350877192</v>
      </c>
      <c r="J14" s="9">
        <v>17.982456140350877</v>
      </c>
      <c r="K14" s="9">
        <v>12.06140350877193</v>
      </c>
      <c r="L14" s="9">
        <v>6.140350877192982</v>
      </c>
      <c r="M14" s="9">
        <v>6.359649122807018</v>
      </c>
    </row>
    <row r="15" spans="2:14" ht="12.75" customHeight="1" x14ac:dyDescent="0.2">
      <c r="B15" s="3" t="s">
        <v>37</v>
      </c>
      <c r="C15" s="10">
        <v>11.184210526315789</v>
      </c>
      <c r="D15" s="10">
        <v>10.087719298245613</v>
      </c>
      <c r="E15" s="10">
        <v>9.4298245614035086</v>
      </c>
      <c r="F15" s="10">
        <v>18.201754385964914</v>
      </c>
      <c r="G15" s="10">
        <v>51.096491228070171</v>
      </c>
      <c r="I15" s="10">
        <v>54.605263157894733</v>
      </c>
      <c r="J15" s="10">
        <v>21.491228070175438</v>
      </c>
      <c r="K15" s="10">
        <v>7.8947368421052628</v>
      </c>
      <c r="L15" s="10">
        <v>7.8947368421052628</v>
      </c>
      <c r="M15" s="10">
        <v>8.1140350877192979</v>
      </c>
    </row>
    <row r="16" spans="2:14" ht="12.75" customHeight="1" x14ac:dyDescent="0.2">
      <c r="B16" s="3" t="s">
        <v>45</v>
      </c>
      <c r="C16" s="9">
        <v>3.4313725490196081</v>
      </c>
      <c r="D16" s="9">
        <v>9.3137254901960791</v>
      </c>
      <c r="E16" s="9">
        <v>12.254901960784313</v>
      </c>
      <c r="F16" s="9">
        <v>20.343137254901961</v>
      </c>
      <c r="G16" s="9">
        <v>54.656862745098032</v>
      </c>
      <c r="I16" s="9">
        <v>54.861111111111114</v>
      </c>
      <c r="J16" s="9">
        <v>23.842592592592592</v>
      </c>
      <c r="K16" s="9">
        <v>9.2592592592592595</v>
      </c>
      <c r="L16" s="9">
        <v>9.4907407407407405</v>
      </c>
      <c r="M16" s="9">
        <v>2.5462962962962963</v>
      </c>
    </row>
    <row r="17" spans="2:13" ht="12.75" customHeight="1" x14ac:dyDescent="0.2">
      <c r="B17" s="3" t="s">
        <v>46</v>
      </c>
      <c r="C17" s="9">
        <v>2.9411764705882351</v>
      </c>
      <c r="D17" s="9">
        <v>10.049019607843137</v>
      </c>
      <c r="E17" s="9">
        <v>10.294117647058822</v>
      </c>
      <c r="F17" s="9">
        <v>20.588235294117645</v>
      </c>
      <c r="G17" s="9">
        <v>56.127450980392155</v>
      </c>
      <c r="I17" s="9">
        <v>50.245098039215684</v>
      </c>
      <c r="J17" s="9">
        <v>24.019607843137255</v>
      </c>
      <c r="K17" s="9">
        <v>11.76470588235294</v>
      </c>
      <c r="L17" s="9">
        <v>12.990196078431374</v>
      </c>
      <c r="M17" s="9">
        <v>0.98039215686274506</v>
      </c>
    </row>
    <row r="18" spans="2:13" ht="12.75" customHeight="1" x14ac:dyDescent="0.2">
      <c r="B18" s="3" t="s">
        <v>38</v>
      </c>
      <c r="C18" s="10">
        <v>12.962962962962962</v>
      </c>
      <c r="D18" s="10">
        <v>8.3333333333333321</v>
      </c>
      <c r="E18" s="10">
        <v>8.3333333333333321</v>
      </c>
      <c r="F18" s="10">
        <v>17.361111111111111</v>
      </c>
      <c r="G18" s="10">
        <v>53.009259259259252</v>
      </c>
      <c r="I18" s="10">
        <v>53.009259259259252</v>
      </c>
      <c r="J18" s="10">
        <v>18.981481481481481</v>
      </c>
      <c r="K18" s="10">
        <v>11.111111111111111</v>
      </c>
      <c r="L18" s="10">
        <v>8.1018518518518512</v>
      </c>
      <c r="M18" s="10">
        <v>8.7962962962962958</v>
      </c>
    </row>
    <row r="19" spans="2:13" ht="12.75" customHeight="1" x14ac:dyDescent="0.2">
      <c r="B19" s="3" t="s">
        <v>47</v>
      </c>
      <c r="C19" s="9">
        <v>8.009708737864079</v>
      </c>
      <c r="D19" s="9">
        <v>12.621359223300971</v>
      </c>
      <c r="E19" s="9">
        <v>9.4660194174757279</v>
      </c>
      <c r="F19" s="9">
        <v>17.233009708737864</v>
      </c>
      <c r="G19" s="9">
        <v>52.66990291262136</v>
      </c>
      <c r="I19" s="9">
        <v>53.921568627450981</v>
      </c>
      <c r="J19" s="9">
        <v>20.343137254901961</v>
      </c>
      <c r="K19" s="9">
        <v>8.3333333333333321</v>
      </c>
      <c r="L19" s="9">
        <v>10.53921568627451</v>
      </c>
      <c r="M19" s="9">
        <v>6.8627450980392162</v>
      </c>
    </row>
    <row r="20" spans="2:13" ht="12.75" customHeight="1" x14ac:dyDescent="0.2">
      <c r="B20" s="3" t="s">
        <v>20</v>
      </c>
      <c r="C20" s="12">
        <f>SUM(C10:C19)/10</f>
        <v>7.4293018570395306</v>
      </c>
      <c r="D20" s="12">
        <f t="shared" ref="D20:G20" si="0">SUM(D10:D19)/10</f>
        <v>9.3816183427083573</v>
      </c>
      <c r="E20" s="12">
        <f t="shared" si="0"/>
        <v>9.692553162256619</v>
      </c>
      <c r="F20" s="12">
        <f t="shared" si="0"/>
        <v>19.731200703055467</v>
      </c>
      <c r="G20" s="12">
        <f t="shared" si="0"/>
        <v>53.76532593494003</v>
      </c>
      <c r="H20" s="12"/>
      <c r="I20" s="12">
        <f>SUM(I10:I19)/10</f>
        <v>54.697752551312917</v>
      </c>
      <c r="J20" s="12">
        <f t="shared" ref="J20:M20" si="1">SUM(J10:J19)/10</f>
        <v>20.863599357871802</v>
      </c>
      <c r="K20" s="12">
        <f t="shared" si="1"/>
        <v>9.9317796124297679</v>
      </c>
      <c r="L20" s="12">
        <f t="shared" si="1"/>
        <v>8.9808508198601054</v>
      </c>
      <c r="M20" s="12">
        <f t="shared" si="1"/>
        <v>5.5260176585253991</v>
      </c>
    </row>
    <row r="21" spans="2:13" ht="12.75" customHeight="1" x14ac:dyDescent="0.2">
      <c r="B21" s="19"/>
    </row>
    <row r="22" spans="2:13" ht="12.75" customHeight="1" x14ac:dyDescent="0.2">
      <c r="B22" s="26" t="s">
        <v>21</v>
      </c>
      <c r="C22" s="27" t="s">
        <v>86</v>
      </c>
      <c r="F22" s="11"/>
      <c r="J22" s="11"/>
    </row>
    <row r="23" spans="2:13" ht="12.75" customHeight="1" x14ac:dyDescent="0.2">
      <c r="B23" s="3"/>
      <c r="C23" s="27" t="s">
        <v>54</v>
      </c>
    </row>
    <row r="24" spans="2:13" ht="12.75" customHeight="1" thickBot="1" x14ac:dyDescent="0.25">
      <c r="B24" s="3"/>
    </row>
    <row r="25" spans="2:13" ht="15" customHeight="1" thickBot="1" x14ac:dyDescent="0.3">
      <c r="B25" s="19"/>
      <c r="C25" s="40" t="s">
        <v>55</v>
      </c>
      <c r="D25" s="41"/>
      <c r="E25" s="41"/>
      <c r="F25" s="41"/>
      <c r="G25" s="42"/>
      <c r="H25" s="4"/>
      <c r="I25" s="40" t="s">
        <v>56</v>
      </c>
      <c r="J25" s="41"/>
      <c r="K25" s="41"/>
      <c r="L25" s="41"/>
      <c r="M25" s="42"/>
    </row>
    <row r="26" spans="2:13" ht="12.75" customHeight="1" thickBot="1" x14ac:dyDescent="0.25">
      <c r="B26" s="3" t="s">
        <v>33</v>
      </c>
      <c r="C26" s="5" t="s">
        <v>6</v>
      </c>
      <c r="D26" s="6" t="s">
        <v>5</v>
      </c>
      <c r="E26" s="6" t="s">
        <v>3</v>
      </c>
      <c r="F26" s="6" t="s">
        <v>0</v>
      </c>
      <c r="G26" s="5" t="s">
        <v>1</v>
      </c>
      <c r="H26" s="19"/>
      <c r="I26" s="5" t="s">
        <v>1</v>
      </c>
      <c r="J26" s="6" t="s">
        <v>0</v>
      </c>
      <c r="K26" s="6" t="s">
        <v>3</v>
      </c>
      <c r="L26" s="6" t="s">
        <v>5</v>
      </c>
      <c r="M26" s="5" t="s">
        <v>7</v>
      </c>
    </row>
    <row r="27" spans="2:13" ht="12.75" customHeight="1" x14ac:dyDescent="0.2">
      <c r="B27" s="3" t="s">
        <v>41</v>
      </c>
      <c r="C27" s="9">
        <f>D27+C10</f>
        <v>100</v>
      </c>
      <c r="D27" s="9">
        <f>E27+D10</f>
        <v>94.212962962962962</v>
      </c>
      <c r="E27" s="9">
        <f>F27+E10</f>
        <v>83.796296296296291</v>
      </c>
      <c r="F27" s="9">
        <f>G27+F10</f>
        <v>75.462962962962962</v>
      </c>
      <c r="G27" s="9">
        <f>G10</f>
        <v>53.472222222222221</v>
      </c>
      <c r="H27" s="9"/>
      <c r="I27" s="9">
        <f>I10</f>
        <v>57.638888888888886</v>
      </c>
      <c r="J27" s="9">
        <f>I27+J10</f>
        <v>77.546296296296291</v>
      </c>
      <c r="K27" s="9">
        <f>J27+K10</f>
        <v>85.879629629629619</v>
      </c>
      <c r="L27" s="9">
        <f>K27+L10</f>
        <v>94.444444444444429</v>
      </c>
      <c r="M27" s="9">
        <f>L27+M10</f>
        <v>99.999999999999986</v>
      </c>
    </row>
    <row r="28" spans="2:13" ht="12.75" customHeight="1" x14ac:dyDescent="0.2">
      <c r="B28" s="3" t="s">
        <v>42</v>
      </c>
      <c r="C28" s="9">
        <f>SUM(C11:G11)</f>
        <v>100.00000000000001</v>
      </c>
      <c r="D28" s="9">
        <f>SUM(D11:G11)</f>
        <v>92.821782178217831</v>
      </c>
      <c r="E28" s="9">
        <f>SUM(E11:G11)</f>
        <v>85.891089108910904</v>
      </c>
      <c r="F28" s="9">
        <f>G11+F11</f>
        <v>75.742574257425758</v>
      </c>
      <c r="G28" s="9">
        <f>G11</f>
        <v>55.445544554455452</v>
      </c>
      <c r="H28" s="19"/>
      <c r="I28" s="9">
        <f>I11</f>
        <v>58.333333333333336</v>
      </c>
      <c r="J28" s="9">
        <f>SUM(I11:J11)</f>
        <v>76.960784313725497</v>
      </c>
      <c r="K28" s="9">
        <f>SUM(I11:K11)</f>
        <v>86.519607843137265</v>
      </c>
      <c r="L28" s="9">
        <f>SUM(I11:L11)</f>
        <v>95.343137254901976</v>
      </c>
      <c r="M28" s="9">
        <f>SUM(I11:M11)</f>
        <v>100.00000000000001</v>
      </c>
    </row>
    <row r="29" spans="2:13" ht="12.75" customHeight="1" x14ac:dyDescent="0.2">
      <c r="B29" s="3" t="s">
        <v>40</v>
      </c>
      <c r="C29" s="10">
        <f>SUM(C12:G12)</f>
        <v>100</v>
      </c>
      <c r="D29" s="10">
        <f>SUM(D12:G12)</f>
        <v>87.061403508771932</v>
      </c>
      <c r="E29" s="10">
        <f>SUM(E12:G12)</f>
        <v>76.754385964912274</v>
      </c>
      <c r="F29" s="10">
        <f>G12+F12</f>
        <v>67.543859649122808</v>
      </c>
      <c r="G29" s="10">
        <f>G12</f>
        <v>51.315789473684212</v>
      </c>
      <c r="I29" s="10">
        <f>I12</f>
        <v>52.083333333333336</v>
      </c>
      <c r="J29" s="10">
        <f>SUM(I12:J12)</f>
        <v>71.759259259259267</v>
      </c>
      <c r="K29" s="10">
        <f>SUM(I12:K12)</f>
        <v>82.407407407407419</v>
      </c>
      <c r="L29" s="10">
        <f>SUM(I12:L12)</f>
        <v>91.43518518518519</v>
      </c>
      <c r="M29" s="10">
        <f>SUM(I12:M12)</f>
        <v>100</v>
      </c>
    </row>
    <row r="30" spans="2:13" ht="12.75" customHeight="1" x14ac:dyDescent="0.2">
      <c r="B30" s="3" t="s">
        <v>43</v>
      </c>
      <c r="C30" s="9">
        <f>SUM(C13:G13)</f>
        <v>100</v>
      </c>
      <c r="D30" s="9">
        <f>SUM(D13:G13)</f>
        <v>94.306930693069305</v>
      </c>
      <c r="E30" s="9">
        <f>SUM(E13:G13)</f>
        <v>87.128712871287135</v>
      </c>
      <c r="F30" s="9">
        <f>G13+F13</f>
        <v>77.722772277227733</v>
      </c>
      <c r="G30" s="9">
        <f>G13</f>
        <v>55.693069306930695</v>
      </c>
      <c r="I30" s="9">
        <f>I13</f>
        <v>54.823529411764703</v>
      </c>
      <c r="J30" s="9">
        <f>SUM(I13:J13)</f>
        <v>78.588235294117652</v>
      </c>
      <c r="K30" s="9">
        <f>SUM(I13:K13)</f>
        <v>88.941176470588246</v>
      </c>
      <c r="L30" s="9">
        <f>SUM(I13:L13)</f>
        <v>97.176470588235304</v>
      </c>
      <c r="M30" s="9">
        <f>SUM(I13:M13)</f>
        <v>100.00000000000001</v>
      </c>
    </row>
    <row r="31" spans="2:13" ht="12.75" customHeight="1" x14ac:dyDescent="0.2">
      <c r="B31" s="3" t="s">
        <v>44</v>
      </c>
      <c r="C31" s="9">
        <v>100</v>
      </c>
      <c r="D31" s="9">
        <v>95.833333333333329</v>
      </c>
      <c r="E31" s="9">
        <v>87.254901960784309</v>
      </c>
      <c r="F31" s="9">
        <v>77.205882352941174</v>
      </c>
      <c r="G31" s="9">
        <v>54.166666666666664</v>
      </c>
      <c r="I31" s="9">
        <v>57.456140350877192</v>
      </c>
      <c r="J31" s="9">
        <v>75.438596491228068</v>
      </c>
      <c r="K31" s="9">
        <v>87.5</v>
      </c>
      <c r="L31" s="9">
        <v>93.640350877192986</v>
      </c>
      <c r="M31" s="9">
        <v>100</v>
      </c>
    </row>
    <row r="32" spans="2:13" ht="12.75" customHeight="1" x14ac:dyDescent="0.2">
      <c r="B32" s="3" t="s">
        <v>37</v>
      </c>
      <c r="C32" s="10">
        <v>100</v>
      </c>
      <c r="D32" s="10">
        <v>88.815789473684205</v>
      </c>
      <c r="E32" s="10">
        <v>78.728070175438589</v>
      </c>
      <c r="F32" s="10">
        <v>69.298245614035082</v>
      </c>
      <c r="G32" s="10">
        <v>51.096491228070171</v>
      </c>
      <c r="I32" s="10">
        <v>54.605263157894733</v>
      </c>
      <c r="J32" s="10">
        <v>76.096491228070164</v>
      </c>
      <c r="K32" s="10">
        <v>83.991228070175424</v>
      </c>
      <c r="L32" s="10">
        <v>91.885964912280684</v>
      </c>
      <c r="M32" s="10">
        <v>99.999999999999986</v>
      </c>
    </row>
    <row r="33" spans="2:18" ht="12.75" customHeight="1" x14ac:dyDescent="0.2">
      <c r="B33" s="3" t="s">
        <v>45</v>
      </c>
      <c r="C33" s="9">
        <v>100</v>
      </c>
      <c r="D33" s="9">
        <v>96.568627450980387</v>
      </c>
      <c r="E33" s="9">
        <v>87.254901960784309</v>
      </c>
      <c r="F33" s="9">
        <v>75</v>
      </c>
      <c r="G33" s="9">
        <v>54.656862745098032</v>
      </c>
      <c r="I33" s="9">
        <v>54.861111111111114</v>
      </c>
      <c r="J33" s="9">
        <v>78.703703703703709</v>
      </c>
      <c r="K33" s="9">
        <v>87.962962962962962</v>
      </c>
      <c r="L33" s="9">
        <v>97.453703703703695</v>
      </c>
      <c r="M33" s="9">
        <v>99.999999999999986</v>
      </c>
    </row>
    <row r="34" spans="2:18" ht="12.75" customHeight="1" x14ac:dyDescent="0.2">
      <c r="B34" s="3" t="s">
        <v>46</v>
      </c>
      <c r="C34" s="9">
        <v>100</v>
      </c>
      <c r="D34" s="9">
        <v>97.058823529411768</v>
      </c>
      <c r="E34" s="9">
        <v>87.009803921568633</v>
      </c>
      <c r="F34" s="9">
        <v>76.715686274509807</v>
      </c>
      <c r="G34" s="9">
        <v>56.127450980392155</v>
      </c>
      <c r="I34" s="9">
        <v>50.245098039215684</v>
      </c>
      <c r="J34" s="9">
        <v>74.264705882352942</v>
      </c>
      <c r="K34" s="9">
        <v>86.029411764705884</v>
      </c>
      <c r="L34" s="9">
        <v>99.019607843137265</v>
      </c>
      <c r="M34" s="9">
        <v>100.00000000000001</v>
      </c>
    </row>
    <row r="35" spans="2:18" ht="12.75" customHeight="1" x14ac:dyDescent="0.2">
      <c r="B35" s="3" t="s">
        <v>38</v>
      </c>
      <c r="C35" s="10">
        <v>99.999999999999986</v>
      </c>
      <c r="D35" s="10">
        <v>87.037037037037024</v>
      </c>
      <c r="E35" s="10">
        <v>78.703703703703695</v>
      </c>
      <c r="F35" s="10">
        <v>70.370370370370367</v>
      </c>
      <c r="G35" s="10">
        <v>53.009259259259252</v>
      </c>
      <c r="I35" s="10">
        <v>53.009259259259252</v>
      </c>
      <c r="J35" s="10">
        <v>71.990740740740733</v>
      </c>
      <c r="K35" s="10">
        <v>83.101851851851848</v>
      </c>
      <c r="L35" s="10">
        <v>91.203703703703695</v>
      </c>
      <c r="M35" s="10">
        <v>99.999999999999986</v>
      </c>
    </row>
    <row r="36" spans="2:18" ht="12.75" customHeight="1" x14ac:dyDescent="0.2">
      <c r="B36" s="3" t="s">
        <v>47</v>
      </c>
      <c r="C36" s="9">
        <v>99.999999999999986</v>
      </c>
      <c r="D36" s="9">
        <v>91.990291262135912</v>
      </c>
      <c r="E36" s="9">
        <v>79.368932038834942</v>
      </c>
      <c r="F36" s="9">
        <v>69.902912621359221</v>
      </c>
      <c r="G36" s="9">
        <v>52.66990291262136</v>
      </c>
      <c r="I36" s="9">
        <v>53.921568627450981</v>
      </c>
      <c r="J36" s="9">
        <v>74.264705882352942</v>
      </c>
      <c r="K36" s="9">
        <v>82.598039215686271</v>
      </c>
      <c r="L36" s="9">
        <v>93.137254901960773</v>
      </c>
      <c r="M36" s="9">
        <v>99.999999999999986</v>
      </c>
    </row>
    <row r="37" spans="2:18" ht="12.75" customHeight="1" x14ac:dyDescent="0.2">
      <c r="B37" s="3" t="s">
        <v>20</v>
      </c>
      <c r="C37" s="12">
        <f>SUM(C27:C36)/10</f>
        <v>100</v>
      </c>
      <c r="D37" s="12">
        <f t="shared" ref="D37:G37" si="2">SUM(D27:D36)/10</f>
        <v>92.570698142960467</v>
      </c>
      <c r="E37" s="12">
        <f t="shared" si="2"/>
        <v>83.189079800252102</v>
      </c>
      <c r="F37" s="12">
        <f t="shared" si="2"/>
        <v>73.496526637995473</v>
      </c>
      <c r="G37" s="12">
        <f t="shared" si="2"/>
        <v>53.76532593494003</v>
      </c>
      <c r="H37" s="12"/>
      <c r="I37" s="12">
        <f>SUM(I27:I36)/10</f>
        <v>54.697752551312917</v>
      </c>
      <c r="J37" s="12">
        <f t="shared" ref="J37:M37" si="3">SUM(J27:J36)/10</f>
        <v>75.561351909184722</v>
      </c>
      <c r="K37" s="12">
        <f t="shared" si="3"/>
        <v>85.493131521614487</v>
      </c>
      <c r="L37" s="12">
        <f t="shared" si="3"/>
        <v>94.473982341474596</v>
      </c>
      <c r="M37" s="12">
        <f t="shared" si="3"/>
        <v>100</v>
      </c>
    </row>
    <row r="38" spans="2:18" ht="12.75" customHeight="1" x14ac:dyDescent="0.2"/>
    <row r="39" spans="2:18" ht="12.75" customHeight="1" x14ac:dyDescent="0.2"/>
    <row r="40" spans="2:18" ht="12.75" customHeight="1" thickBot="1" x14ac:dyDescent="0.25"/>
    <row r="41" spans="2:18" ht="15" customHeight="1" thickBot="1" x14ac:dyDescent="0.3">
      <c r="F41" s="40" t="s">
        <v>25</v>
      </c>
      <c r="G41" s="41"/>
      <c r="H41" s="41"/>
      <c r="I41" s="41"/>
      <c r="J41" s="42"/>
      <c r="K41" s="29"/>
      <c r="L41" s="29"/>
      <c r="M41" s="29"/>
      <c r="N41" s="40" t="s">
        <v>57</v>
      </c>
      <c r="O41" s="41"/>
      <c r="P41" s="41"/>
      <c r="Q41" s="41"/>
      <c r="R41" s="42"/>
    </row>
    <row r="42" spans="2:18" ht="12.75" customHeight="1" thickBot="1" x14ac:dyDescent="0.25">
      <c r="E42" s="3" t="s">
        <v>33</v>
      </c>
      <c r="F42" s="5" t="s">
        <v>1</v>
      </c>
      <c r="G42" s="6" t="s">
        <v>0</v>
      </c>
      <c r="H42" s="6" t="s">
        <v>3</v>
      </c>
      <c r="I42" s="6" t="s">
        <v>5</v>
      </c>
      <c r="J42" s="5" t="s">
        <v>85</v>
      </c>
      <c r="M42" s="3" t="s">
        <v>33</v>
      </c>
      <c r="N42" s="5" t="s">
        <v>1</v>
      </c>
      <c r="O42" s="6" t="s">
        <v>0</v>
      </c>
      <c r="P42" s="6" t="s">
        <v>3</v>
      </c>
      <c r="Q42" s="6" t="s">
        <v>5</v>
      </c>
      <c r="R42" s="5" t="s">
        <v>85</v>
      </c>
    </row>
    <row r="43" spans="2:18" ht="12.75" customHeight="1" x14ac:dyDescent="0.2">
      <c r="E43" s="3" t="s">
        <v>41</v>
      </c>
      <c r="F43" s="9">
        <f t="shared" ref="F43:F51" si="4">(G10+I10)/2</f>
        <v>55.555555555555557</v>
      </c>
      <c r="G43" s="9">
        <f t="shared" ref="G43:G51" si="5">(F10+J10)/2</f>
        <v>20.949074074074076</v>
      </c>
      <c r="H43" s="9">
        <f t="shared" ref="H43:H51" si="6">(E10+K10)/2</f>
        <v>8.3333333333333321</v>
      </c>
      <c r="I43" s="9">
        <f t="shared" ref="I43:I51" si="7">(D10+L10)/2</f>
        <v>9.4907407407407405</v>
      </c>
      <c r="J43" s="9">
        <f t="shared" ref="J43:J51" si="8">(C10+M10)/2</f>
        <v>5.6712962962962958</v>
      </c>
      <c r="M43" s="3" t="s">
        <v>41</v>
      </c>
      <c r="N43" s="9">
        <f t="shared" ref="N43:N50" si="9">(G27+I27)/2</f>
        <v>55.555555555555557</v>
      </c>
      <c r="O43" s="9">
        <f t="shared" ref="O43:O50" si="10">(F27+J27)/2</f>
        <v>76.504629629629619</v>
      </c>
      <c r="P43" s="9">
        <f t="shared" ref="P43:P50" si="11">(E27+K27)/2</f>
        <v>84.837962962962962</v>
      </c>
      <c r="Q43" s="9">
        <f t="shared" ref="Q43:Q50" si="12">(D27+L27)/2</f>
        <v>94.328703703703695</v>
      </c>
      <c r="R43" s="9">
        <f t="shared" ref="R43:R50" si="13">(C27+M27)/2</f>
        <v>100</v>
      </c>
    </row>
    <row r="44" spans="2:18" ht="12.75" customHeight="1" x14ac:dyDescent="0.2">
      <c r="E44" s="3" t="s">
        <v>42</v>
      </c>
      <c r="F44" s="9">
        <f t="shared" si="4"/>
        <v>56.88943894389439</v>
      </c>
      <c r="G44" s="9">
        <f t="shared" si="5"/>
        <v>19.46224034168123</v>
      </c>
      <c r="H44" s="9">
        <f t="shared" si="6"/>
        <v>9.853669190448457</v>
      </c>
      <c r="I44" s="9">
        <f t="shared" si="7"/>
        <v>7.877111240535819</v>
      </c>
      <c r="J44" s="9">
        <f t="shared" si="8"/>
        <v>5.9175402834401085</v>
      </c>
      <c r="M44" s="3" t="s">
        <v>42</v>
      </c>
      <c r="N44" s="9">
        <f t="shared" si="9"/>
        <v>56.88943894389439</v>
      </c>
      <c r="O44" s="9">
        <f t="shared" si="10"/>
        <v>76.351679285575628</v>
      </c>
      <c r="P44" s="9">
        <f t="shared" si="11"/>
        <v>86.205348476024085</v>
      </c>
      <c r="Q44" s="9">
        <f t="shared" si="12"/>
        <v>94.082459716559896</v>
      </c>
      <c r="R44" s="9">
        <f t="shared" si="13"/>
        <v>100.00000000000001</v>
      </c>
    </row>
    <row r="45" spans="2:18" ht="12.75" customHeight="1" x14ac:dyDescent="0.2">
      <c r="E45" s="3" t="s">
        <v>40</v>
      </c>
      <c r="F45" s="10">
        <f t="shared" si="4"/>
        <v>51.699561403508774</v>
      </c>
      <c r="G45" s="10">
        <f t="shared" si="5"/>
        <v>17.951998050682263</v>
      </c>
      <c r="H45" s="10">
        <f t="shared" si="6"/>
        <v>9.9293372319688107</v>
      </c>
      <c r="I45" s="10">
        <f t="shared" si="7"/>
        <v>9.6673976608187129</v>
      </c>
      <c r="J45" s="10">
        <f t="shared" si="8"/>
        <v>10.751705653021443</v>
      </c>
      <c r="M45" s="3" t="s">
        <v>40</v>
      </c>
      <c r="N45" s="10">
        <f t="shared" si="9"/>
        <v>51.699561403508774</v>
      </c>
      <c r="O45" s="10">
        <f t="shared" si="10"/>
        <v>69.651559454191045</v>
      </c>
      <c r="P45" s="10">
        <f t="shared" si="11"/>
        <v>79.580896686159846</v>
      </c>
      <c r="Q45" s="10">
        <f t="shared" si="12"/>
        <v>89.248294346978554</v>
      </c>
      <c r="R45" s="10">
        <f t="shared" si="13"/>
        <v>100</v>
      </c>
    </row>
    <row r="46" spans="2:18" ht="12.75" customHeight="1" x14ac:dyDescent="0.2">
      <c r="E46" s="3" t="s">
        <v>43</v>
      </c>
      <c r="F46" s="9">
        <f t="shared" si="4"/>
        <v>55.258299359347703</v>
      </c>
      <c r="G46" s="9">
        <f t="shared" si="5"/>
        <v>22.897204426324986</v>
      </c>
      <c r="H46" s="9">
        <f t="shared" si="6"/>
        <v>9.879440885264998</v>
      </c>
      <c r="I46" s="9">
        <f t="shared" si="7"/>
        <v>7.7067559697146173</v>
      </c>
      <c r="J46" s="9">
        <f t="shared" si="8"/>
        <v>4.2582993593477001</v>
      </c>
      <c r="M46" s="3" t="s">
        <v>43</v>
      </c>
      <c r="N46" s="9">
        <f t="shared" si="9"/>
        <v>55.258299359347703</v>
      </c>
      <c r="O46" s="9">
        <f t="shared" si="10"/>
        <v>78.155503785672693</v>
      </c>
      <c r="P46" s="9">
        <f t="shared" si="11"/>
        <v>88.034944670937691</v>
      </c>
      <c r="Q46" s="9">
        <f t="shared" si="12"/>
        <v>95.741700640652311</v>
      </c>
      <c r="R46" s="9">
        <f t="shared" si="13"/>
        <v>100</v>
      </c>
    </row>
    <row r="47" spans="2:18" ht="12.75" customHeight="1" x14ac:dyDescent="0.2">
      <c r="E47" s="3" t="s">
        <v>44</v>
      </c>
      <c r="F47" s="9">
        <f t="shared" si="4"/>
        <v>55.811403508771932</v>
      </c>
      <c r="G47" s="9">
        <f t="shared" si="5"/>
        <v>20.510835913312693</v>
      </c>
      <c r="H47" s="9">
        <f t="shared" si="6"/>
        <v>11.055211558307533</v>
      </c>
      <c r="I47" s="9">
        <f t="shared" si="7"/>
        <v>7.3593911248710011</v>
      </c>
      <c r="J47" s="9">
        <f t="shared" si="8"/>
        <v>5.2631578947368425</v>
      </c>
      <c r="M47" s="3" t="s">
        <v>44</v>
      </c>
      <c r="N47" s="9">
        <f t="shared" si="9"/>
        <v>55.811403508771932</v>
      </c>
      <c r="O47" s="9">
        <f t="shared" si="10"/>
        <v>76.322239422084621</v>
      </c>
      <c r="P47" s="9">
        <f t="shared" si="11"/>
        <v>87.377450980392155</v>
      </c>
      <c r="Q47" s="9">
        <f t="shared" si="12"/>
        <v>94.73684210526315</v>
      </c>
      <c r="R47" s="9">
        <f t="shared" si="13"/>
        <v>100</v>
      </c>
    </row>
    <row r="48" spans="2:18" ht="12.75" customHeight="1" x14ac:dyDescent="0.2">
      <c r="E48" s="3" t="s">
        <v>37</v>
      </c>
      <c r="F48" s="10">
        <f t="shared" si="4"/>
        <v>52.850877192982452</v>
      </c>
      <c r="G48" s="10">
        <f t="shared" si="5"/>
        <v>19.846491228070178</v>
      </c>
      <c r="H48" s="10">
        <f t="shared" si="6"/>
        <v>8.6622807017543852</v>
      </c>
      <c r="I48" s="10">
        <f t="shared" si="7"/>
        <v>8.9912280701754383</v>
      </c>
      <c r="J48" s="10">
        <f t="shared" si="8"/>
        <v>9.6491228070175445</v>
      </c>
      <c r="M48" s="3" t="s">
        <v>37</v>
      </c>
      <c r="N48" s="10">
        <f t="shared" si="9"/>
        <v>52.850877192982452</v>
      </c>
      <c r="O48" s="10">
        <f t="shared" si="10"/>
        <v>72.69736842105263</v>
      </c>
      <c r="P48" s="10">
        <f t="shared" si="11"/>
        <v>81.359649122807014</v>
      </c>
      <c r="Q48" s="10">
        <f t="shared" si="12"/>
        <v>90.350877192982438</v>
      </c>
      <c r="R48" s="10">
        <f t="shared" si="13"/>
        <v>100</v>
      </c>
    </row>
    <row r="49" spans="2:18" ht="12.75" customHeight="1" x14ac:dyDescent="0.2">
      <c r="E49" s="3" t="s">
        <v>45</v>
      </c>
      <c r="F49" s="9">
        <f t="shared" si="4"/>
        <v>54.758986928104576</v>
      </c>
      <c r="G49" s="9">
        <f t="shared" si="5"/>
        <v>22.092864923747278</v>
      </c>
      <c r="H49" s="9">
        <f t="shared" si="6"/>
        <v>10.757080610021786</v>
      </c>
      <c r="I49" s="9">
        <f t="shared" si="7"/>
        <v>9.4022331154684089</v>
      </c>
      <c r="J49" s="9">
        <f t="shared" si="8"/>
        <v>2.988834422657952</v>
      </c>
      <c r="M49" s="3" t="s">
        <v>45</v>
      </c>
      <c r="N49" s="9">
        <f t="shared" si="9"/>
        <v>54.758986928104576</v>
      </c>
      <c r="O49" s="9">
        <f t="shared" si="10"/>
        <v>76.851851851851848</v>
      </c>
      <c r="P49" s="9">
        <f t="shared" si="11"/>
        <v>87.608932461873636</v>
      </c>
      <c r="Q49" s="9">
        <f t="shared" si="12"/>
        <v>97.011165577342041</v>
      </c>
      <c r="R49" s="9">
        <f t="shared" si="13"/>
        <v>100</v>
      </c>
    </row>
    <row r="50" spans="2:18" ht="12.75" customHeight="1" x14ac:dyDescent="0.2">
      <c r="E50" s="3" t="s">
        <v>46</v>
      </c>
      <c r="F50" s="9">
        <f t="shared" si="4"/>
        <v>53.186274509803923</v>
      </c>
      <c r="G50" s="9">
        <f t="shared" si="5"/>
        <v>22.303921568627452</v>
      </c>
      <c r="H50" s="9">
        <f t="shared" si="6"/>
        <v>11.02941176470588</v>
      </c>
      <c r="I50" s="9">
        <f t="shared" si="7"/>
        <v>11.519607843137255</v>
      </c>
      <c r="J50" s="9">
        <f t="shared" si="8"/>
        <v>1.9607843137254901</v>
      </c>
      <c r="M50" s="3" t="s">
        <v>46</v>
      </c>
      <c r="N50" s="9">
        <f t="shared" si="9"/>
        <v>53.186274509803923</v>
      </c>
      <c r="O50" s="9">
        <f t="shared" si="10"/>
        <v>75.490196078431381</v>
      </c>
      <c r="P50" s="9">
        <f t="shared" si="11"/>
        <v>86.519607843137265</v>
      </c>
      <c r="Q50" s="9">
        <f t="shared" si="12"/>
        <v>98.039215686274517</v>
      </c>
      <c r="R50" s="9">
        <f t="shared" si="13"/>
        <v>100</v>
      </c>
    </row>
    <row r="51" spans="2:18" ht="12.75" customHeight="1" x14ac:dyDescent="0.2">
      <c r="E51" s="3" t="s">
        <v>38</v>
      </c>
      <c r="F51" s="10">
        <f t="shared" si="4"/>
        <v>53.009259259259252</v>
      </c>
      <c r="G51" s="10">
        <f t="shared" si="5"/>
        <v>18.171296296296298</v>
      </c>
      <c r="H51" s="10">
        <f t="shared" si="6"/>
        <v>9.7222222222222214</v>
      </c>
      <c r="I51" s="10">
        <f t="shared" si="7"/>
        <v>8.2175925925925917</v>
      </c>
      <c r="J51" s="10">
        <f t="shared" si="8"/>
        <v>10.87962962962963</v>
      </c>
      <c r="M51" s="3" t="s">
        <v>38</v>
      </c>
      <c r="N51" s="10">
        <f t="shared" ref="N51" si="14">(G35+I35)/2</f>
        <v>53.009259259259252</v>
      </c>
      <c r="O51" s="10">
        <f t="shared" ref="O51" si="15">(F35+J35)/2</f>
        <v>71.180555555555543</v>
      </c>
      <c r="P51" s="10">
        <f t="shared" ref="P51" si="16">(E35+K35)/2</f>
        <v>80.902777777777771</v>
      </c>
      <c r="Q51" s="10">
        <f t="shared" ref="Q51" si="17">(D35+L35)/2</f>
        <v>89.120370370370352</v>
      </c>
      <c r="R51" s="10">
        <f t="shared" ref="R51" si="18">(C35+M35)/2</f>
        <v>99.999999999999986</v>
      </c>
    </row>
    <row r="52" spans="2:18" ht="12.75" customHeight="1" x14ac:dyDescent="0.2">
      <c r="E52" s="3" t="s">
        <v>47</v>
      </c>
      <c r="F52" s="9">
        <f t="shared" ref="F52" si="19">(G19+I19)/2</f>
        <v>53.295735770036174</v>
      </c>
      <c r="G52" s="9">
        <f t="shared" ref="G52" si="20">(F19+J19)/2</f>
        <v>18.788073481819914</v>
      </c>
      <c r="H52" s="9">
        <f t="shared" ref="H52" si="21">(E19+K19)/2</f>
        <v>8.89967637540453</v>
      </c>
      <c r="I52" s="9">
        <f t="shared" ref="I52" si="22">(D19+L19)/2</f>
        <v>11.58028745478774</v>
      </c>
      <c r="J52" s="9">
        <f t="shared" ref="J52" si="23">(C19+M19)/2</f>
        <v>7.4362269179516476</v>
      </c>
      <c r="M52" s="3" t="s">
        <v>47</v>
      </c>
      <c r="N52" s="9">
        <f t="shared" ref="N52" si="24">(G36+I36)/2</f>
        <v>53.295735770036174</v>
      </c>
      <c r="O52" s="9">
        <f t="shared" ref="O52" si="25">(F36+J36)/2</f>
        <v>72.083809251856081</v>
      </c>
      <c r="P52" s="9">
        <f t="shared" ref="P52" si="26">(E36+K36)/2</f>
        <v>80.983485627260606</v>
      </c>
      <c r="Q52" s="9">
        <f t="shared" ref="Q52" si="27">(D36+L36)/2</f>
        <v>92.563773082048343</v>
      </c>
      <c r="R52" s="9">
        <f t="shared" ref="R52" si="28">(C36+M36)/2</f>
        <v>99.999999999999986</v>
      </c>
    </row>
    <row r="53" spans="2:18" ht="12.75" customHeight="1" x14ac:dyDescent="0.2">
      <c r="E53" s="3" t="s">
        <v>20</v>
      </c>
      <c r="F53" s="12">
        <f>SUM(F43:F52)/10</f>
        <v>54.231539243126477</v>
      </c>
      <c r="G53" s="12">
        <f t="shared" ref="G53:J53" si="29">SUM(G43:G52)/10</f>
        <v>20.297400030463638</v>
      </c>
      <c r="H53" s="12">
        <f t="shared" si="29"/>
        <v>9.8121663873431935</v>
      </c>
      <c r="I53" s="12">
        <f t="shared" si="29"/>
        <v>9.1812345812842331</v>
      </c>
      <c r="J53" s="12">
        <f t="shared" si="29"/>
        <v>6.4776597577824644</v>
      </c>
      <c r="M53" s="3" t="s">
        <v>20</v>
      </c>
      <c r="N53" s="12">
        <f>SUM(N43:N52)/10</f>
        <v>54.231539243126477</v>
      </c>
      <c r="O53" s="12">
        <f t="shared" ref="O53:R53" si="30">SUM(O43:O52)/10</f>
        <v>74.528939273590112</v>
      </c>
      <c r="P53" s="12">
        <f t="shared" si="30"/>
        <v>84.341105660933309</v>
      </c>
      <c r="Q53" s="12">
        <f t="shared" si="30"/>
        <v>93.522340242217524</v>
      </c>
      <c r="R53" s="12">
        <f t="shared" si="30"/>
        <v>100</v>
      </c>
    </row>
    <row r="54" spans="2:18" ht="12.75" customHeight="1" x14ac:dyDescent="0.2">
      <c r="B54" s="46" t="s">
        <v>87</v>
      </c>
      <c r="C54" s="46"/>
      <c r="D54" s="46"/>
      <c r="E54" s="46"/>
      <c r="F54" s="17">
        <f>(F53*24)/100</f>
        <v>13.015569418350356</v>
      </c>
      <c r="G54" s="17">
        <f t="shared" ref="G54:J54" si="31">(G53*24)/100</f>
        <v>4.8713760073112731</v>
      </c>
      <c r="H54" s="17">
        <f t="shared" si="31"/>
        <v>2.3549199329623662</v>
      </c>
      <c r="I54" s="17">
        <f t="shared" si="31"/>
        <v>2.2034962995082159</v>
      </c>
      <c r="J54" s="17">
        <f t="shared" si="31"/>
        <v>1.5546383418677914</v>
      </c>
      <c r="K54" s="17">
        <f>SUM(F54:J54)</f>
        <v>24.000000000000004</v>
      </c>
      <c r="M54" s="16"/>
      <c r="N54" s="17">
        <f>(N53*24)/100</f>
        <v>13.015569418350356</v>
      </c>
      <c r="O54" s="17">
        <f t="shared" ref="O54:R54" si="32">(O53*24)/100</f>
        <v>17.886945425661626</v>
      </c>
      <c r="P54" s="17">
        <f t="shared" si="32"/>
        <v>20.241865358623997</v>
      </c>
      <c r="Q54" s="17">
        <f t="shared" si="32"/>
        <v>22.445361658132207</v>
      </c>
      <c r="R54" s="17">
        <f t="shared" si="32"/>
        <v>24</v>
      </c>
    </row>
    <row r="55" spans="2:18" ht="12.75" customHeight="1" x14ac:dyDescent="0.2">
      <c r="E55" s="4"/>
    </row>
    <row r="56" spans="2:18" ht="12.75" customHeight="1" x14ac:dyDescent="0.2">
      <c r="H56" s="11"/>
    </row>
    <row r="57" spans="2:18" ht="13.5" thickBot="1" x14ac:dyDescent="0.25"/>
    <row r="58" spans="2:18" ht="12.75" customHeight="1" x14ac:dyDescent="0.2">
      <c r="L58" s="47" t="s">
        <v>94</v>
      </c>
      <c r="M58" s="48"/>
      <c r="N58" s="48"/>
      <c r="O58" s="48"/>
      <c r="P58" s="48"/>
      <c r="Q58" s="49"/>
    </row>
    <row r="59" spans="2:18" x14ac:dyDescent="0.2">
      <c r="B59" s="18" t="s">
        <v>88</v>
      </c>
      <c r="C59" s="18"/>
      <c r="L59" s="34" t="s">
        <v>27</v>
      </c>
      <c r="M59" s="35"/>
      <c r="N59" s="35"/>
      <c r="O59" s="35"/>
      <c r="P59" s="35"/>
      <c r="Q59" s="36"/>
    </row>
    <row r="60" spans="2:18" x14ac:dyDescent="0.2">
      <c r="B60" s="1" t="s">
        <v>89</v>
      </c>
      <c r="L60" s="34" t="s">
        <v>28</v>
      </c>
      <c r="M60" s="35"/>
      <c r="N60" s="35"/>
      <c r="O60" s="35"/>
      <c r="P60" s="35"/>
      <c r="Q60" s="36"/>
    </row>
    <row r="61" spans="2:18" ht="13.5" customHeight="1" thickBot="1" x14ac:dyDescent="0.25">
      <c r="B61" s="1" t="s">
        <v>90</v>
      </c>
      <c r="L61" s="37" t="s">
        <v>29</v>
      </c>
      <c r="M61" s="38"/>
      <c r="N61" s="38"/>
      <c r="O61" s="38"/>
      <c r="P61" s="38"/>
      <c r="Q61" s="39"/>
    </row>
    <row r="62" spans="2:18" x14ac:dyDescent="0.2">
      <c r="B62" s="1" t="s">
        <v>91</v>
      </c>
      <c r="L62" s="19"/>
      <c r="M62" s="20" t="s">
        <v>14</v>
      </c>
      <c r="N62" s="20" t="s">
        <v>14</v>
      </c>
      <c r="O62" s="20" t="s">
        <v>14</v>
      </c>
      <c r="P62" s="20" t="s">
        <v>14</v>
      </c>
      <c r="Q62" s="20" t="s">
        <v>14</v>
      </c>
    </row>
    <row r="63" spans="2:18" ht="13.5" thickBot="1" x14ac:dyDescent="0.25">
      <c r="B63" s="1" t="s">
        <v>92</v>
      </c>
      <c r="M63" s="21" t="s">
        <v>1</v>
      </c>
      <c r="N63" s="21" t="s">
        <v>0</v>
      </c>
      <c r="O63" s="21" t="s">
        <v>3</v>
      </c>
      <c r="P63" s="21" t="s">
        <v>5</v>
      </c>
      <c r="Q63" s="21" t="s">
        <v>6</v>
      </c>
    </row>
    <row r="64" spans="2:18" x14ac:dyDescent="0.2">
      <c r="B64" s="1" t="s">
        <v>93</v>
      </c>
      <c r="L64" s="13"/>
      <c r="M64" s="50">
        <f>(F54/24)*100</f>
        <v>54.231539243126484</v>
      </c>
      <c r="N64" s="50">
        <f t="shared" ref="N64:Q64" si="33">(G54/24)*100</f>
        <v>20.297400030463638</v>
      </c>
      <c r="O64" s="50">
        <f t="shared" si="33"/>
        <v>9.8121663873431917</v>
      </c>
      <c r="P64" s="50">
        <f t="shared" si="33"/>
        <v>9.1812345812842331</v>
      </c>
      <c r="Q64" s="50">
        <f t="shared" si="33"/>
        <v>6.4776597577824644</v>
      </c>
    </row>
    <row r="65" spans="2:17" ht="13.5" thickBot="1" x14ac:dyDescent="0.25">
      <c r="L65" s="13" t="s">
        <v>32</v>
      </c>
      <c r="M65" s="51"/>
      <c r="N65" s="51"/>
      <c r="O65" s="51"/>
      <c r="P65" s="51"/>
      <c r="Q65" s="51"/>
    </row>
    <row r="66" spans="2:17" ht="13.5" thickBot="1" x14ac:dyDescent="0.25">
      <c r="B66" s="18"/>
    </row>
    <row r="67" spans="2:17" ht="13.5" thickBot="1" x14ac:dyDescent="0.25">
      <c r="B67" s="1"/>
      <c r="M67" s="23" t="s">
        <v>8</v>
      </c>
      <c r="N67" s="23" t="s">
        <v>9</v>
      </c>
      <c r="O67" s="23" t="s">
        <v>10</v>
      </c>
      <c r="P67" s="23" t="s">
        <v>11</v>
      </c>
    </row>
    <row r="68" spans="2:17" ht="12.75" customHeight="1" x14ac:dyDescent="0.2">
      <c r="B68" s="1"/>
      <c r="H68" s="55" t="s">
        <v>109</v>
      </c>
      <c r="I68" s="55"/>
      <c r="J68" s="55"/>
      <c r="K68" s="55"/>
      <c r="L68" s="56"/>
      <c r="M68" s="24">
        <f>F54/16</f>
        <v>0.81347308864689727</v>
      </c>
      <c r="N68" s="24">
        <f>G54/8</f>
        <v>0.60892200091390913</v>
      </c>
      <c r="O68" s="24">
        <f>H54/6</f>
        <v>0.39248665549372769</v>
      </c>
      <c r="P68" s="24">
        <f>I54/10</f>
        <v>0.22034962995082158</v>
      </c>
    </row>
    <row r="69" spans="2:17" x14ac:dyDescent="0.2">
      <c r="B69" s="1"/>
    </row>
    <row r="70" spans="2:17" x14ac:dyDescent="0.2">
      <c r="B70" s="1"/>
      <c r="L70" s="13" t="s">
        <v>95</v>
      </c>
      <c r="M70" s="1" t="s">
        <v>96</v>
      </c>
    </row>
    <row r="71" spans="2:17" x14ac:dyDescent="0.2">
      <c r="B71" s="1"/>
      <c r="M71" s="1" t="s">
        <v>97</v>
      </c>
      <c r="O71" s="2"/>
    </row>
    <row r="72" spans="2:17" x14ac:dyDescent="0.2">
      <c r="M72" s="1" t="s">
        <v>98</v>
      </c>
    </row>
    <row r="73" spans="2:17" x14ac:dyDescent="0.2">
      <c r="M73" s="1" t="s">
        <v>99</v>
      </c>
    </row>
    <row r="74" spans="2:17" x14ac:dyDescent="0.2">
      <c r="M74" s="1" t="s">
        <v>100</v>
      </c>
    </row>
  </sheetData>
  <mergeCells count="18">
    <mergeCell ref="H68:L68"/>
    <mergeCell ref="L58:Q58"/>
    <mergeCell ref="L59:Q59"/>
    <mergeCell ref="L60:Q60"/>
    <mergeCell ref="L61:Q61"/>
    <mergeCell ref="M64:M65"/>
    <mergeCell ref="N64:N65"/>
    <mergeCell ref="O64:O65"/>
    <mergeCell ref="P64:P65"/>
    <mergeCell ref="Q64:Q65"/>
    <mergeCell ref="B2:N2"/>
    <mergeCell ref="B54:E54"/>
    <mergeCell ref="F41:J41"/>
    <mergeCell ref="N41:R41"/>
    <mergeCell ref="C25:G25"/>
    <mergeCell ref="I25:M25"/>
    <mergeCell ref="C8:G8"/>
    <mergeCell ref="I8:M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These sheets</vt:lpstr>
      <vt:lpstr>Summary</vt:lpstr>
      <vt:lpstr>Top 3 History</vt:lpstr>
      <vt:lpstr>Top 8 History</vt:lpstr>
      <vt:lpstr>Top 16 History</vt:lpstr>
      <vt:lpstr>Top 24 History</vt:lpstr>
    </vt:vector>
  </TitlesOfParts>
  <Company>vrt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Hendrix</dc:creator>
  <cp:lastModifiedBy>Ivo</cp:lastModifiedBy>
  <cp:lastPrinted>2009-08-03T07:02:31Z</cp:lastPrinted>
  <dcterms:created xsi:type="dcterms:W3CDTF">2005-09-27T13:33:54Z</dcterms:created>
  <dcterms:modified xsi:type="dcterms:W3CDTF">2022-11-13T16:04:39Z</dcterms:modified>
</cp:coreProperties>
</file>